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60" yWindow="-60" windowWidth="15480" windowHeight="11640"/>
  </bookViews>
  <sheets>
    <sheet name="見積条件" sheetId="12" r:id="rId1"/>
    <sheet name="内訳明細 " sheetId="18" r:id="rId2"/>
    <sheet name="機械損料" sheetId="11" r:id="rId3"/>
    <sheet name="社会保険料 " sheetId="17" r:id="rId4"/>
    <sheet name="R7保険料率" sheetId="10" r:id="rId5"/>
    <sheet name="労務費" sheetId="13" r:id="rId6"/>
    <sheet name="安全衛生費" sheetId="14" r:id="rId7"/>
    <sheet name="管理費 " sheetId="16" r:id="rId8"/>
    <sheet name="（参考）理事提出安全衛生経費" sheetId="15" r:id="rId9"/>
  </sheets>
  <calcPr calcId="1257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7"/>
  <c r="L5" i="18"/>
  <c r="M5" s="1"/>
  <c r="N5" s="1"/>
  <c r="Q5" s="1"/>
  <c r="Q11" s="1"/>
  <c r="E56" i="15"/>
  <c r="H54"/>
  <c r="C54"/>
  <c r="H37"/>
  <c r="H36"/>
  <c r="H35"/>
  <c r="H32"/>
  <c r="H29"/>
  <c r="H28"/>
  <c r="H27"/>
  <c r="H26"/>
  <c r="H25"/>
  <c r="H23"/>
  <c r="F22"/>
  <c r="H17"/>
  <c r="H13"/>
  <c r="H12"/>
  <c r="H11"/>
  <c r="H10"/>
  <c r="H9"/>
  <c r="H8"/>
  <c r="H52" s="1"/>
  <c r="K53" i="10"/>
  <c r="K52"/>
  <c r="K51"/>
  <c r="K50"/>
  <c r="K49"/>
  <c r="K48"/>
  <c r="K47"/>
  <c r="K46"/>
  <c r="K45"/>
  <c r="K44"/>
  <c r="K43"/>
  <c r="K42"/>
  <c r="K41"/>
  <c r="K40"/>
  <c r="K39"/>
  <c r="K38"/>
  <c r="K37"/>
  <c r="K36"/>
  <c r="K35"/>
  <c r="K34"/>
  <c r="K33"/>
  <c r="K32"/>
  <c r="K31"/>
  <c r="K30"/>
  <c r="K29"/>
  <c r="K28"/>
  <c r="K27"/>
  <c r="K26"/>
  <c r="K25"/>
  <c r="K24"/>
  <c r="K23"/>
  <c r="K22"/>
  <c r="K21"/>
  <c r="K20"/>
  <c r="K18"/>
  <c r="K17"/>
  <c r="K16"/>
  <c r="K15"/>
  <c r="K14"/>
  <c r="K13"/>
  <c r="K12"/>
  <c r="K11"/>
  <c r="K10"/>
  <c r="K9"/>
  <c r="K8"/>
  <c r="K7"/>
  <c r="K19"/>
  <c r="E42" i="14"/>
  <c r="H40"/>
  <c r="C40"/>
  <c r="H36"/>
  <c r="H35"/>
  <c r="F34"/>
  <c r="H34" s="1"/>
  <c r="H32"/>
  <c r="H31"/>
  <c r="H30"/>
  <c r="H28"/>
  <c r="F28"/>
  <c r="H27"/>
  <c r="F27"/>
  <c r="H26"/>
  <c r="F26"/>
  <c r="F25"/>
  <c r="H25" s="1"/>
  <c r="H23"/>
  <c r="F23"/>
  <c r="H22"/>
  <c r="F22"/>
  <c r="H21"/>
  <c r="H38" s="1"/>
  <c r="F21"/>
  <c r="H20"/>
  <c r="F20"/>
  <c r="H19"/>
  <c r="F19"/>
  <c r="H18"/>
  <c r="F18"/>
  <c r="H17"/>
  <c r="H14"/>
  <c r="H13"/>
  <c r="H12"/>
  <c r="H11"/>
  <c r="H10"/>
  <c r="H9"/>
  <c r="H8"/>
  <c r="H18" i="11"/>
  <c r="F13" s="1"/>
  <c r="F18"/>
  <c r="E18"/>
  <c r="C18"/>
  <c r="B18"/>
  <c r="Q12" i="18" l="1"/>
  <c r="Q13" s="1"/>
  <c r="C55" i="15"/>
  <c r="H55"/>
  <c r="C56"/>
  <c r="H56"/>
  <c r="H41" i="14"/>
  <c r="C42"/>
  <c r="C41"/>
  <c r="H42"/>
</calcChain>
</file>

<file path=xl/sharedStrings.xml><?xml version="1.0" encoding="utf-8"?>
<sst xmlns="http://schemas.openxmlformats.org/spreadsheetml/2006/main" count="634" uniqueCount="392">
  <si>
    <t>№</t>
    <phoneticPr fontId="1"/>
  </si>
  <si>
    <t>令和　 　年 　　月　 　日</t>
    <rPh sb="0" eb="1">
      <t>レイ</t>
    </rPh>
    <rPh sb="1" eb="2">
      <t>ワ</t>
    </rPh>
    <rPh sb="5" eb="6">
      <t>ネン</t>
    </rPh>
    <rPh sb="9" eb="10">
      <t>ツキ</t>
    </rPh>
    <rPh sb="13" eb="14">
      <t>ヒ</t>
    </rPh>
    <phoneticPr fontId="1"/>
  </si>
  <si>
    <r>
      <t>御　　見　　積　　書</t>
    </r>
    <r>
      <rPr>
        <sz val="18"/>
        <color indexed="8"/>
        <rFont val="ＭＳ Ｐゴシック"/>
        <family val="3"/>
        <charset val="128"/>
      </rPr>
      <t xml:space="preserve"> </t>
    </r>
    <rPh sb="0" eb="1">
      <t>ゴ</t>
    </rPh>
    <rPh sb="3" eb="4">
      <t>ミ</t>
    </rPh>
    <rPh sb="6" eb="7">
      <t>セキ</t>
    </rPh>
    <rPh sb="9" eb="10">
      <t>ショ</t>
    </rPh>
    <phoneticPr fontId="1"/>
  </si>
  <si>
    <t>御中</t>
    <rPh sb="0" eb="2">
      <t>オンチュウ</t>
    </rPh>
    <phoneticPr fontId="1"/>
  </si>
  <si>
    <t>下記のとおり御見積申し上げます。</t>
    <rPh sb="0" eb="2">
      <t>カキ</t>
    </rPh>
    <rPh sb="6" eb="7">
      <t>ゴ</t>
    </rPh>
    <rPh sb="7" eb="9">
      <t>ミツ</t>
    </rPh>
    <rPh sb="9" eb="10">
      <t>モウ</t>
    </rPh>
    <rPh sb="11" eb="12">
      <t>ア</t>
    </rPh>
    <phoneticPr fontId="1"/>
  </si>
  <si>
    <t>（見積有効期間は令和　　　年　　　月　　　日までといたします。）</t>
    <rPh sb="1" eb="3">
      <t>ミツ</t>
    </rPh>
    <rPh sb="3" eb="5">
      <t>ユウコウ</t>
    </rPh>
    <rPh sb="5" eb="7">
      <t>キカン</t>
    </rPh>
    <rPh sb="8" eb="9">
      <t>レイ</t>
    </rPh>
    <rPh sb="9" eb="10">
      <t>ワ</t>
    </rPh>
    <rPh sb="13" eb="14">
      <t>ネン</t>
    </rPh>
    <rPh sb="17" eb="18">
      <t>ツキ</t>
    </rPh>
    <phoneticPr fontId="1"/>
  </si>
  <si>
    <t>〒104-0031</t>
    <phoneticPr fontId="1"/>
  </si>
  <si>
    <t>東京都中央区京橋２－５－２１</t>
    <rPh sb="0" eb="3">
      <t>トウキョウト</t>
    </rPh>
    <rPh sb="3" eb="6">
      <t>チュウオウク</t>
    </rPh>
    <rPh sb="6" eb="8">
      <t>キョウバシ</t>
    </rPh>
    <phoneticPr fontId="1"/>
  </si>
  <si>
    <t>株式会社　全国クレーン</t>
    <rPh sb="0" eb="4">
      <t>カブシキカイシャ</t>
    </rPh>
    <rPh sb="5" eb="7">
      <t>ゼンコク</t>
    </rPh>
    <phoneticPr fontId="1"/>
  </si>
  <si>
    <t>㊞</t>
  </si>
  <si>
    <t>TEL　０３－３５６２－７０１８</t>
    <phoneticPr fontId="1"/>
  </si>
  <si>
    <t>FAX　０３－３５６２－７０１９</t>
    <phoneticPr fontId="1"/>
  </si>
  <si>
    <t>金額</t>
    <rPh sb="0" eb="2">
      <t>キンガク</t>
    </rPh>
    <phoneticPr fontId="1"/>
  </si>
  <si>
    <t>円也</t>
    <rPh sb="0" eb="1">
      <t>エン</t>
    </rPh>
    <rPh sb="1" eb="2">
      <t>ヤ</t>
    </rPh>
    <phoneticPr fontId="1"/>
  </si>
  <si>
    <t>１．工　  　　期 ： 自令和　 　年　　 月　 　日　至　令和　 　年　 　月　 　日（または着工後　　　　　　　　　　）</t>
    <rPh sb="2" eb="3">
      <t>コウ</t>
    </rPh>
    <rPh sb="8" eb="9">
      <t>キ</t>
    </rPh>
    <rPh sb="12" eb="13">
      <t>ジ</t>
    </rPh>
    <rPh sb="13" eb="14">
      <t>レイ</t>
    </rPh>
    <rPh sb="14" eb="15">
      <t>ワ</t>
    </rPh>
    <rPh sb="18" eb="19">
      <t>ネン</t>
    </rPh>
    <rPh sb="22" eb="23">
      <t>ガツ</t>
    </rPh>
    <rPh sb="26" eb="27">
      <t>ニチ</t>
    </rPh>
    <rPh sb="28" eb="29">
      <t>イタ</t>
    </rPh>
    <rPh sb="30" eb="31">
      <t>レイ</t>
    </rPh>
    <rPh sb="31" eb="32">
      <t>ワ</t>
    </rPh>
    <rPh sb="35" eb="36">
      <t>ネン</t>
    </rPh>
    <rPh sb="39" eb="40">
      <t>ツキ</t>
    </rPh>
    <rPh sb="43" eb="44">
      <t>ヒ</t>
    </rPh>
    <rPh sb="48" eb="51">
      <t>チャッコウゴ</t>
    </rPh>
    <phoneticPr fontId="1"/>
  </si>
  <si>
    <t xml:space="preserve">２．工 事 場 所： </t>
    <rPh sb="2" eb="3">
      <t>コウ</t>
    </rPh>
    <rPh sb="4" eb="5">
      <t>コト</t>
    </rPh>
    <rPh sb="6" eb="7">
      <t>バ</t>
    </rPh>
    <rPh sb="8" eb="9">
      <t>ショ</t>
    </rPh>
    <phoneticPr fontId="1"/>
  </si>
  <si>
    <t>３．御支払条件：</t>
    <rPh sb="2" eb="3">
      <t>ゴ</t>
    </rPh>
    <rPh sb="3" eb="5">
      <t>シハラ</t>
    </rPh>
    <rPh sb="5" eb="7">
      <t>ジョウケン</t>
    </rPh>
    <phoneticPr fontId="1"/>
  </si>
  <si>
    <t>４．見 積 条 件：</t>
    <rPh sb="2" eb="3">
      <t>ミ</t>
    </rPh>
    <rPh sb="4" eb="5">
      <t>セキ</t>
    </rPh>
    <rPh sb="6" eb="7">
      <t>ジョウ</t>
    </rPh>
    <rPh sb="8" eb="9">
      <t>ケン</t>
    </rPh>
    <phoneticPr fontId="1"/>
  </si>
  <si>
    <t>　　 (3) オペレーターの拘束時間は実働とみなします。</t>
    <rPh sb="14" eb="16">
      <t>コウソク</t>
    </rPh>
    <rPh sb="16" eb="18">
      <t>ジカン</t>
    </rPh>
    <rPh sb="19" eb="21">
      <t>ジツドウ</t>
    </rPh>
    <phoneticPr fontId="1"/>
  </si>
  <si>
    <t>　　 (4) 燃料、油脂費は別途貴社にてご負担願います。</t>
    <rPh sb="7" eb="9">
      <t>ネンリョウ</t>
    </rPh>
    <rPh sb="10" eb="12">
      <t>ユシ</t>
    </rPh>
    <rPh sb="12" eb="13">
      <t>ヒ</t>
    </rPh>
    <rPh sb="14" eb="16">
      <t>ベット</t>
    </rPh>
    <rPh sb="16" eb="18">
      <t>キシャ</t>
    </rPh>
    <rPh sb="21" eb="23">
      <t>フタン</t>
    </rPh>
    <rPh sb="23" eb="24">
      <t>ネガ</t>
    </rPh>
    <phoneticPr fontId="1"/>
  </si>
  <si>
    <t>　　 (5) 本体、ブーム、その他アタッチメントの運搬費は別途貴社にてご負担願います。</t>
    <rPh sb="7" eb="9">
      <t>ホンタイ</t>
    </rPh>
    <rPh sb="16" eb="17">
      <t>タ</t>
    </rPh>
    <rPh sb="25" eb="28">
      <t>ウンパンヒ</t>
    </rPh>
    <rPh sb="29" eb="31">
      <t>ベット</t>
    </rPh>
    <rPh sb="31" eb="33">
      <t>キシャ</t>
    </rPh>
    <rPh sb="36" eb="38">
      <t>フタン</t>
    </rPh>
    <rPh sb="38" eb="39">
      <t>ネガ</t>
    </rPh>
    <phoneticPr fontId="1"/>
  </si>
  <si>
    <t>　　 (6) メインブーム、フルオートジブ、上部旋回体、ウエイト等の組立解体に要する時間は、貴社にてご負担</t>
    <rPh sb="22" eb="24">
      <t>ジョウブ</t>
    </rPh>
    <rPh sb="24" eb="26">
      <t>センカイ</t>
    </rPh>
    <rPh sb="26" eb="27">
      <t>タイ</t>
    </rPh>
    <rPh sb="32" eb="33">
      <t>トウ</t>
    </rPh>
    <rPh sb="34" eb="36">
      <t>クミタテ</t>
    </rPh>
    <rPh sb="36" eb="38">
      <t>カイタイ</t>
    </rPh>
    <rPh sb="39" eb="40">
      <t>ヨウ</t>
    </rPh>
    <rPh sb="42" eb="44">
      <t>ジカン</t>
    </rPh>
    <rPh sb="46" eb="48">
      <t>キシャ</t>
    </rPh>
    <rPh sb="51" eb="53">
      <t>フタン</t>
    </rPh>
    <phoneticPr fontId="1"/>
  </si>
  <si>
    <t>　　　   願います。</t>
    <phoneticPr fontId="1"/>
  </si>
  <si>
    <t>　　 (7) 組立、解体は実働とし、それに要する費用(組立解体用クレーン)は、貴社にてご負担願います。</t>
    <rPh sb="7" eb="9">
      <t>クミタテ</t>
    </rPh>
    <rPh sb="10" eb="12">
      <t>カイタイ</t>
    </rPh>
    <rPh sb="13" eb="15">
      <t>ジツドウ</t>
    </rPh>
    <rPh sb="21" eb="22">
      <t>ヨウ</t>
    </rPh>
    <rPh sb="24" eb="26">
      <t>ヒヨウ</t>
    </rPh>
    <rPh sb="27" eb="29">
      <t>クミタテ</t>
    </rPh>
    <rPh sb="29" eb="32">
      <t>カイタイヨウ</t>
    </rPh>
    <rPh sb="39" eb="41">
      <t>キシャ</t>
    </rPh>
    <rPh sb="44" eb="46">
      <t>フタン</t>
    </rPh>
    <rPh sb="46" eb="47">
      <t>ネガ</t>
    </rPh>
    <phoneticPr fontId="1"/>
  </si>
  <si>
    <t>　　 (8) 移動式クレーンの消耗部品費は別途貴社にてご負担願います。</t>
    <rPh sb="15" eb="17">
      <t>ショウモウ</t>
    </rPh>
    <rPh sb="17" eb="19">
      <t>ブヒン</t>
    </rPh>
    <rPh sb="19" eb="20">
      <t>ヒ</t>
    </rPh>
    <rPh sb="21" eb="23">
      <t>ベット</t>
    </rPh>
    <rPh sb="23" eb="25">
      <t>キシャ</t>
    </rPh>
    <rPh sb="28" eb="30">
      <t>フタン</t>
    </rPh>
    <rPh sb="30" eb="31">
      <t>ネガ</t>
    </rPh>
    <phoneticPr fontId="1"/>
  </si>
  <si>
    <t>　　 (9) アタッチメントの費用は別途貴社にてご負担願います。</t>
    <rPh sb="15" eb="17">
      <t>ヒヨウ</t>
    </rPh>
    <rPh sb="18" eb="20">
      <t>ベット</t>
    </rPh>
    <rPh sb="20" eb="22">
      <t>キシャ</t>
    </rPh>
    <rPh sb="25" eb="27">
      <t>フタン</t>
    </rPh>
    <rPh sb="27" eb="28">
      <t>ネガ</t>
    </rPh>
    <phoneticPr fontId="1"/>
  </si>
  <si>
    <t>　　(10)玉掛用ワイヤー、台付ワイヤー、敷鉄板、その他作業に必要な用具費は別途貴社にて用意願います。</t>
    <rPh sb="6" eb="7">
      <t>タマ</t>
    </rPh>
    <rPh sb="7" eb="8">
      <t>カ</t>
    </rPh>
    <rPh sb="8" eb="9">
      <t>ヨウ</t>
    </rPh>
    <rPh sb="14" eb="15">
      <t>ダイ</t>
    </rPh>
    <rPh sb="15" eb="16">
      <t>ツキ</t>
    </rPh>
    <rPh sb="21" eb="22">
      <t>シキ</t>
    </rPh>
    <rPh sb="22" eb="24">
      <t>テッパン</t>
    </rPh>
    <rPh sb="27" eb="28">
      <t>タ</t>
    </rPh>
    <rPh sb="28" eb="30">
      <t>サギョウ</t>
    </rPh>
    <rPh sb="31" eb="33">
      <t>ヒツヨウ</t>
    </rPh>
    <rPh sb="34" eb="36">
      <t>ヨウグ</t>
    </rPh>
    <rPh sb="36" eb="37">
      <t>ヒ</t>
    </rPh>
    <rPh sb="38" eb="40">
      <t>ベット</t>
    </rPh>
    <rPh sb="40" eb="42">
      <t>キシャ</t>
    </rPh>
    <rPh sb="44" eb="46">
      <t>ヨウイ</t>
    </rPh>
    <rPh sb="46" eb="47">
      <t>ネガ</t>
    </rPh>
    <phoneticPr fontId="1"/>
  </si>
  <si>
    <t>　　　　その損害額を貴社にてご負担願います。</t>
    <phoneticPr fontId="1"/>
  </si>
  <si>
    <t>　　　　 よっては、相応のキャンセル料（＝取消料）を頂戴致します。</t>
    <phoneticPr fontId="1"/>
  </si>
  <si>
    <t>　　</t>
    <phoneticPr fontId="1"/>
  </si>
  <si>
    <t>　　(内訳明細は別紙のとおり)</t>
    <rPh sb="3" eb="5">
      <t>ウチワケ</t>
    </rPh>
    <rPh sb="5" eb="7">
      <t>メイサイ</t>
    </rPh>
    <rPh sb="8" eb="10">
      <t>ベッシ</t>
    </rPh>
    <phoneticPr fontId="1"/>
  </si>
  <si>
    <t>一般社団法人全国クレーン建設業協会様式</t>
    <rPh sb="0" eb="2">
      <t>イッパン</t>
    </rPh>
    <rPh sb="2" eb="6">
      <t>シャダンホウジン</t>
    </rPh>
    <rPh sb="6" eb="8">
      <t>ゼンコク</t>
    </rPh>
    <rPh sb="12" eb="17">
      <t>ケンセツギョウキョウカイ</t>
    </rPh>
    <rPh sb="17" eb="19">
      <t>ヨウシキ</t>
    </rPh>
    <phoneticPr fontId="1"/>
  </si>
  <si>
    <t>内訳明細</t>
    <rPh sb="0" eb="2">
      <t>ウチワケ</t>
    </rPh>
    <rPh sb="2" eb="4">
      <t>メイサイ</t>
    </rPh>
    <phoneticPr fontId="1"/>
  </si>
  <si>
    <t>適　　　　　　　　用</t>
    <rPh sb="0" eb="1">
      <t>テキ</t>
    </rPh>
    <rPh sb="9" eb="10">
      <t>ヨウ</t>
    </rPh>
    <phoneticPr fontId="1"/>
  </si>
  <si>
    <t>台数</t>
    <rPh sb="0" eb="2">
      <t>ダイスウ</t>
    </rPh>
    <phoneticPr fontId="1"/>
  </si>
  <si>
    <t>期間</t>
    <rPh sb="0" eb="2">
      <t>キカン</t>
    </rPh>
    <phoneticPr fontId="1"/>
  </si>
  <si>
    <t>備考</t>
    <rPh sb="0" eb="2">
      <t>ビコウ</t>
    </rPh>
    <phoneticPr fontId="1"/>
  </si>
  <si>
    <t>機　　種　　・　　付帯費用</t>
    <rPh sb="0" eb="1">
      <t>キ</t>
    </rPh>
    <rPh sb="3" eb="4">
      <t>シュ</t>
    </rPh>
    <rPh sb="9" eb="11">
      <t>フタイ</t>
    </rPh>
    <rPh sb="11" eb="13">
      <t>ヒヨウ</t>
    </rPh>
    <phoneticPr fontId="1"/>
  </si>
  <si>
    <t>単位</t>
    <rPh sb="0" eb="2">
      <t>タンイ</t>
    </rPh>
    <phoneticPr fontId="1"/>
  </si>
  <si>
    <t>小計</t>
    <rPh sb="0" eb="2">
      <t>ショウケイ</t>
    </rPh>
    <phoneticPr fontId="1"/>
  </si>
  <si>
    <t>（機種）</t>
    <rPh sb="1" eb="3">
      <t>キシュ</t>
    </rPh>
    <phoneticPr fontId="1"/>
  </si>
  <si>
    <t>　　小　　　　　計</t>
    <rPh sb="2" eb="3">
      <t>ショウ</t>
    </rPh>
    <rPh sb="8" eb="9">
      <t>ケイ</t>
    </rPh>
    <phoneticPr fontId="1"/>
  </si>
  <si>
    <t>法定福利費の算定</t>
    <rPh sb="0" eb="2">
      <t>ホウテイ</t>
    </rPh>
    <rPh sb="2" eb="4">
      <t>フクリ</t>
    </rPh>
    <rPh sb="4" eb="5">
      <t>ヒ</t>
    </rPh>
    <rPh sb="6" eb="8">
      <t>サンテイ</t>
    </rPh>
    <phoneticPr fontId="1"/>
  </si>
  <si>
    <t>円</t>
    <rPh sb="0" eb="1">
      <t>エン</t>
    </rPh>
    <phoneticPr fontId="1"/>
  </si>
  <si>
    <t>事業主負担額</t>
    <rPh sb="5" eb="6">
      <t>ガク</t>
    </rPh>
    <phoneticPr fontId="1"/>
  </si>
  <si>
    <t>建設業における社会保険の事業主負担率（令和7年4月１日～令和8年3月31日）</t>
    <rPh sb="0" eb="3">
      <t>ケンセツギョウ</t>
    </rPh>
    <rPh sb="7" eb="9">
      <t>シャカイ</t>
    </rPh>
    <rPh sb="9" eb="11">
      <t>ホケン</t>
    </rPh>
    <rPh sb="12" eb="15">
      <t>ジギョウヌシ</t>
    </rPh>
    <rPh sb="15" eb="18">
      <t>フタンリツ</t>
    </rPh>
    <rPh sb="19" eb="21">
      <t>レイワ</t>
    </rPh>
    <rPh sb="22" eb="23">
      <t>ネン</t>
    </rPh>
    <rPh sb="24" eb="25">
      <t>ガツ</t>
    </rPh>
    <rPh sb="26" eb="27">
      <t>ヒ</t>
    </rPh>
    <rPh sb="28" eb="30">
      <t>レイワ</t>
    </rPh>
    <rPh sb="31" eb="32">
      <t>ネン</t>
    </rPh>
    <rPh sb="33" eb="34">
      <t>ツキ</t>
    </rPh>
    <rPh sb="36" eb="37">
      <t>ヒ</t>
    </rPh>
    <phoneticPr fontId="6"/>
  </si>
  <si>
    <t>（労災保険は別途）</t>
    <rPh sb="1" eb="3">
      <t>ロウサイ</t>
    </rPh>
    <rPh sb="3" eb="5">
      <t>ホケン</t>
    </rPh>
    <rPh sb="6" eb="8">
      <t>ベット</t>
    </rPh>
    <phoneticPr fontId="6"/>
  </si>
  <si>
    <t>保   険   料   率</t>
    <rPh sb="0" eb="1">
      <t>タモツ</t>
    </rPh>
    <rPh sb="4" eb="5">
      <t>ケン</t>
    </rPh>
    <rPh sb="8" eb="9">
      <t>リョウ</t>
    </rPh>
    <rPh sb="12" eb="13">
      <t>リツ</t>
    </rPh>
    <phoneticPr fontId="6"/>
  </si>
  <si>
    <t>事業主負担率合計</t>
    <rPh sb="0" eb="3">
      <t>ジギョウヌシ</t>
    </rPh>
    <rPh sb="3" eb="5">
      <t>フタン</t>
    </rPh>
    <rPh sb="5" eb="6">
      <t>リツ</t>
    </rPh>
    <rPh sb="6" eb="8">
      <t>ゴウケイ</t>
    </rPh>
    <phoneticPr fontId="6"/>
  </si>
  <si>
    <t>健康保険</t>
    <rPh sb="0" eb="2">
      <t>ケンコウ</t>
    </rPh>
    <rPh sb="2" eb="4">
      <t>ホケン</t>
    </rPh>
    <phoneticPr fontId="6"/>
  </si>
  <si>
    <t>介護保険料</t>
    <rPh sb="0" eb="2">
      <t>カイゴ</t>
    </rPh>
    <rPh sb="2" eb="5">
      <t>ホケンリョウ</t>
    </rPh>
    <phoneticPr fontId="6"/>
  </si>
  <si>
    <t>厚生年金保険料</t>
    <rPh sb="0" eb="2">
      <t>コウセイ</t>
    </rPh>
    <rPh sb="2" eb="4">
      <t>ネンキン</t>
    </rPh>
    <rPh sb="4" eb="7">
      <t>ホケンリョウ</t>
    </rPh>
    <phoneticPr fontId="6"/>
  </si>
  <si>
    <t>雇用保険料</t>
    <rPh sb="0" eb="2">
      <t>コヨウ</t>
    </rPh>
    <rPh sb="2" eb="4">
      <t>ホケン</t>
    </rPh>
    <rPh sb="4" eb="5">
      <t>リョウ</t>
    </rPh>
    <phoneticPr fontId="6"/>
  </si>
  <si>
    <t>こども・子育て</t>
    <rPh sb="4" eb="6">
      <t>コソダ</t>
    </rPh>
    <phoneticPr fontId="6"/>
  </si>
  <si>
    <t>（協会けんぽ）</t>
    <rPh sb="1" eb="3">
      <t>キョウカイ</t>
    </rPh>
    <phoneticPr fontId="6"/>
  </si>
  <si>
    <t>（建設業）</t>
    <rPh sb="1" eb="4">
      <t>ケンセツギョウ</t>
    </rPh>
    <phoneticPr fontId="6"/>
  </si>
  <si>
    <t>拠出金</t>
  </si>
  <si>
    <t>労使折半</t>
    <rPh sb="0" eb="2">
      <t>ロウシ</t>
    </rPh>
    <rPh sb="2" eb="4">
      <t>セッパン</t>
    </rPh>
    <phoneticPr fontId="6"/>
  </si>
  <si>
    <t>事業主分</t>
    <rPh sb="0" eb="3">
      <t>ジギョウヌシ</t>
    </rPh>
    <rPh sb="3" eb="4">
      <t>ブン</t>
    </rPh>
    <phoneticPr fontId="6"/>
  </si>
  <si>
    <t>事業主のみ</t>
    <rPh sb="0" eb="3">
      <t>ジギョウヌシ</t>
    </rPh>
    <phoneticPr fontId="6"/>
  </si>
  <si>
    <t>%</t>
    <phoneticPr fontId="6"/>
  </si>
  <si>
    <t>北海道</t>
    <rPh sb="0" eb="3">
      <t>ホッカイドウ</t>
    </rPh>
    <phoneticPr fontId="6"/>
  </si>
  <si>
    <t>/2</t>
    <phoneticPr fontId="6"/>
  </si>
  <si>
    <t xml:space="preserve">1.59/2*0.523 </t>
    <phoneticPr fontId="6"/>
  </si>
  <si>
    <t>18.300/2</t>
    <phoneticPr fontId="6"/>
  </si>
  <si>
    <t>11/1000</t>
    <phoneticPr fontId="6"/>
  </si>
  <si>
    <t>3.6/1000</t>
    <phoneticPr fontId="6"/>
  </si>
  <si>
    <t>青森</t>
    <rPh sb="0" eb="2">
      <t>アオモリ</t>
    </rPh>
    <phoneticPr fontId="6"/>
  </si>
  <si>
    <t>岩手</t>
    <rPh sb="0" eb="2">
      <t>イワテ</t>
    </rPh>
    <phoneticPr fontId="6"/>
  </si>
  <si>
    <t>/2</t>
  </si>
  <si>
    <t>宮城</t>
    <rPh sb="0" eb="2">
      <t>ミヤギ</t>
    </rPh>
    <phoneticPr fontId="6"/>
  </si>
  <si>
    <t>秋田</t>
    <rPh sb="0" eb="2">
      <t>アキタ</t>
    </rPh>
    <phoneticPr fontId="6"/>
  </si>
  <si>
    <t>山形</t>
    <rPh sb="0" eb="2">
      <t>ヤマガタ</t>
    </rPh>
    <phoneticPr fontId="6"/>
  </si>
  <si>
    <t>福島</t>
    <rPh sb="0" eb="2">
      <t>フクシマ</t>
    </rPh>
    <phoneticPr fontId="6"/>
  </si>
  <si>
    <t>茨城</t>
    <rPh sb="0" eb="2">
      <t>イバラキ</t>
    </rPh>
    <phoneticPr fontId="6"/>
  </si>
  <si>
    <t>栃木</t>
    <rPh sb="0" eb="2">
      <t>トチギ</t>
    </rPh>
    <phoneticPr fontId="6"/>
  </si>
  <si>
    <t>群馬</t>
    <rPh sb="0" eb="2">
      <t>グンマ</t>
    </rPh>
    <phoneticPr fontId="6"/>
  </si>
  <si>
    <t>千葉</t>
    <rPh sb="0" eb="2">
      <t>チバ</t>
    </rPh>
    <phoneticPr fontId="6"/>
  </si>
  <si>
    <t>埼玉</t>
    <rPh sb="0" eb="2">
      <t>サイタマ</t>
    </rPh>
    <phoneticPr fontId="6"/>
  </si>
  <si>
    <t>東京</t>
    <rPh sb="0" eb="2">
      <t>トウキョウ</t>
    </rPh>
    <phoneticPr fontId="6"/>
  </si>
  <si>
    <t>神奈川</t>
    <rPh sb="0" eb="3">
      <t>カナガワ</t>
    </rPh>
    <phoneticPr fontId="6"/>
  </si>
  <si>
    <t>山梨</t>
    <rPh sb="0" eb="2">
      <t>ヤマナシ</t>
    </rPh>
    <phoneticPr fontId="6"/>
  </si>
  <si>
    <t>長野</t>
    <rPh sb="0" eb="2">
      <t>ナガノ</t>
    </rPh>
    <phoneticPr fontId="6"/>
  </si>
  <si>
    <t>新潟</t>
    <rPh sb="0" eb="2">
      <t>ニイガタ</t>
    </rPh>
    <phoneticPr fontId="6"/>
  </si>
  <si>
    <t>富山</t>
    <rPh sb="0" eb="2">
      <t>トヤマ</t>
    </rPh>
    <phoneticPr fontId="6"/>
  </si>
  <si>
    <t>石川</t>
    <rPh sb="0" eb="2">
      <t>イシカワ</t>
    </rPh>
    <phoneticPr fontId="6"/>
  </si>
  <si>
    <t>岐阜</t>
    <rPh sb="0" eb="2">
      <t>ギフ</t>
    </rPh>
    <phoneticPr fontId="6"/>
  </si>
  <si>
    <t>静岡</t>
    <rPh sb="0" eb="2">
      <t>シズオカ</t>
    </rPh>
    <phoneticPr fontId="6"/>
  </si>
  <si>
    <t>愛知</t>
    <rPh sb="0" eb="2">
      <t>アイチ</t>
    </rPh>
    <phoneticPr fontId="6"/>
  </si>
  <si>
    <t>三重</t>
    <rPh sb="0" eb="2">
      <t>ミエ</t>
    </rPh>
    <phoneticPr fontId="6"/>
  </si>
  <si>
    <t>福井</t>
    <rPh sb="0" eb="2">
      <t>フクイ</t>
    </rPh>
    <phoneticPr fontId="6"/>
  </si>
  <si>
    <t>滋賀</t>
    <rPh sb="0" eb="2">
      <t>シガ</t>
    </rPh>
    <phoneticPr fontId="6"/>
  </si>
  <si>
    <t>京都</t>
    <rPh sb="0" eb="2">
      <t>キョウト</t>
    </rPh>
    <phoneticPr fontId="6"/>
  </si>
  <si>
    <t>大阪</t>
    <rPh sb="0" eb="2">
      <t>オオサカ</t>
    </rPh>
    <phoneticPr fontId="6"/>
  </si>
  <si>
    <t>兵庫</t>
    <rPh sb="0" eb="2">
      <t>ヒョウゴ</t>
    </rPh>
    <phoneticPr fontId="6"/>
  </si>
  <si>
    <t>奈良</t>
    <rPh sb="0" eb="2">
      <t>ナラ</t>
    </rPh>
    <phoneticPr fontId="6"/>
  </si>
  <si>
    <t>和歌山</t>
    <rPh sb="0" eb="3">
      <t>ワカヤマ</t>
    </rPh>
    <phoneticPr fontId="6"/>
  </si>
  <si>
    <t>鳥取</t>
    <rPh sb="0" eb="2">
      <t>トットリ</t>
    </rPh>
    <phoneticPr fontId="6"/>
  </si>
  <si>
    <t>島根</t>
    <rPh sb="0" eb="2">
      <t>シマネ</t>
    </rPh>
    <phoneticPr fontId="6"/>
  </si>
  <si>
    <t>岡山</t>
    <rPh sb="0" eb="2">
      <t>オカヤマ</t>
    </rPh>
    <phoneticPr fontId="6"/>
  </si>
  <si>
    <t>広島</t>
    <rPh sb="0" eb="2">
      <t>ヒロシマ</t>
    </rPh>
    <phoneticPr fontId="6"/>
  </si>
  <si>
    <t>山口</t>
    <rPh sb="0" eb="2">
      <t>ヤマグチ</t>
    </rPh>
    <phoneticPr fontId="6"/>
  </si>
  <si>
    <t>徳島</t>
    <rPh sb="0" eb="2">
      <t>トクシマ</t>
    </rPh>
    <phoneticPr fontId="6"/>
  </si>
  <si>
    <t>香川</t>
    <rPh sb="0" eb="2">
      <t>カガワ</t>
    </rPh>
    <phoneticPr fontId="6"/>
  </si>
  <si>
    <t>愛媛</t>
    <rPh sb="0" eb="2">
      <t>エヒメ</t>
    </rPh>
    <phoneticPr fontId="6"/>
  </si>
  <si>
    <t>高知</t>
    <rPh sb="0" eb="2">
      <t>コウチ</t>
    </rPh>
    <phoneticPr fontId="6"/>
  </si>
  <si>
    <t>福岡</t>
    <rPh sb="0" eb="2">
      <t>フクオカ</t>
    </rPh>
    <phoneticPr fontId="6"/>
  </si>
  <si>
    <t>佐賀</t>
    <rPh sb="0" eb="2">
      <t>サガ</t>
    </rPh>
    <phoneticPr fontId="6"/>
  </si>
  <si>
    <t>長崎</t>
    <rPh sb="0" eb="2">
      <t>ナガサキ</t>
    </rPh>
    <phoneticPr fontId="6"/>
  </si>
  <si>
    <t>熊本</t>
    <rPh sb="0" eb="2">
      <t>クマモト</t>
    </rPh>
    <phoneticPr fontId="6"/>
  </si>
  <si>
    <t>大分</t>
    <rPh sb="0" eb="2">
      <t>オオイタ</t>
    </rPh>
    <phoneticPr fontId="6"/>
  </si>
  <si>
    <t>宮崎</t>
    <rPh sb="0" eb="2">
      <t>ミヤザキ</t>
    </rPh>
    <phoneticPr fontId="6"/>
  </si>
  <si>
    <t>鹿児島</t>
    <rPh sb="0" eb="3">
      <t>カゴシマ</t>
    </rPh>
    <phoneticPr fontId="6"/>
  </si>
  <si>
    <t>沖縄</t>
    <rPh sb="0" eb="2">
      <t>オキナワ</t>
    </rPh>
    <phoneticPr fontId="6"/>
  </si>
  <si>
    <t>機械経費</t>
    <rPh sb="0" eb="4">
      <t>キカイケイヒ</t>
    </rPh>
    <phoneticPr fontId="1"/>
  </si>
  <si>
    <t>労務費</t>
    <rPh sb="0" eb="3">
      <t>ロウムヒ</t>
    </rPh>
    <phoneticPr fontId="1"/>
  </si>
  <si>
    <t>安全衛生経費</t>
    <rPh sb="0" eb="6">
      <t>アンゼンエイセイケイヒ</t>
    </rPh>
    <phoneticPr fontId="1"/>
  </si>
  <si>
    <t>法定福利費</t>
    <rPh sb="0" eb="5">
      <t>ホウテイフクリヒ</t>
    </rPh>
    <phoneticPr fontId="1"/>
  </si>
  <si>
    <t>1-残存率</t>
    <rPh sb="2" eb="5">
      <t>ザンゾンリツ</t>
    </rPh>
    <phoneticPr fontId="20"/>
  </si>
  <si>
    <t>維持修理比率</t>
    <rPh sb="0" eb="2">
      <t>イジ</t>
    </rPh>
    <rPh sb="2" eb="6">
      <t>シュウリヒリツ</t>
    </rPh>
    <phoneticPr fontId="20"/>
  </si>
  <si>
    <t>標準使用年数</t>
    <rPh sb="0" eb="6">
      <t>ヒョウジュンシヨウネンスウ</t>
    </rPh>
    <phoneticPr fontId="20"/>
  </si>
  <si>
    <t>年間管理費率</t>
    <rPh sb="0" eb="6">
      <t>ネンカンカンリヒリツ</t>
    </rPh>
    <phoneticPr fontId="20"/>
  </si>
  <si>
    <t>1/年間標準共用日数</t>
    <rPh sb="2" eb="6">
      <t>ネンカンヒョウジュン</t>
    </rPh>
    <rPh sb="6" eb="10">
      <t>キョウヨウニッスウ</t>
    </rPh>
    <phoneticPr fontId="20"/>
  </si>
  <si>
    <t>（単位：千円）</t>
    <rPh sb="1" eb="3">
      <t>タンイ</t>
    </rPh>
    <rPh sb="4" eb="6">
      <t>センエン</t>
    </rPh>
    <phoneticPr fontId="20"/>
  </si>
  <si>
    <t>１日の損料</t>
    <rPh sb="1" eb="2">
      <t>ニチ</t>
    </rPh>
    <rPh sb="3" eb="5">
      <t>ソンリョウ</t>
    </rPh>
    <phoneticPr fontId="20"/>
  </si>
  <si>
    <t>損料表より</t>
    <rPh sb="0" eb="3">
      <t>ソンリョウヒョウ</t>
    </rPh>
    <phoneticPr fontId="20"/>
  </si>
  <si>
    <t>「第(14)欄」</t>
    <rPh sb="1" eb="2">
      <t>ダイ</t>
    </rPh>
    <rPh sb="6" eb="7">
      <t>ラン</t>
    </rPh>
    <phoneticPr fontId="18"/>
  </si>
  <si>
    <t>（販売・取得価格）</t>
    <rPh sb="1" eb="3">
      <t>ハンバイ</t>
    </rPh>
    <rPh sb="4" eb="6">
      <t>シュトク</t>
    </rPh>
    <rPh sb="6" eb="8">
      <t>カカク</t>
    </rPh>
    <phoneticPr fontId="18"/>
  </si>
  <si>
    <t>標記要領を参考にする場合は対象機種の基礎価格を記入</t>
    <rPh sb="0" eb="2">
      <t>ヒョウキ</t>
    </rPh>
    <rPh sb="2" eb="4">
      <t>ヨウリョウ</t>
    </rPh>
    <rPh sb="5" eb="7">
      <t>サンコウ</t>
    </rPh>
    <rPh sb="10" eb="12">
      <t>バアイ</t>
    </rPh>
    <rPh sb="13" eb="15">
      <t>タイショウ</t>
    </rPh>
    <rPh sb="15" eb="17">
      <t>キシュ</t>
    </rPh>
    <rPh sb="18" eb="22">
      <t>キソカカク</t>
    </rPh>
    <rPh sb="23" eb="25">
      <t>キニュウ</t>
    </rPh>
    <phoneticPr fontId="18"/>
  </si>
  <si>
    <t>留意点</t>
    <rPh sb="0" eb="3">
      <t>リュウイテン</t>
    </rPh>
    <phoneticPr fontId="18"/>
  </si>
  <si>
    <t>・運転について特に高度な技能が必要な場合は、現場ごとに考慮し、適切な補正を行う必要がある。</t>
    <phoneticPr fontId="18"/>
  </si>
  <si>
    <t>・所定労働時間内８時間当たりの単価であり、時間外、休日及び深夜の労働についての割増賃金は含まない。</t>
    <rPh sb="1" eb="8">
      <t>ショテイロウドウジカンナイ</t>
    </rPh>
    <rPh sb="9" eb="11">
      <t>ジカン</t>
    </rPh>
    <rPh sb="11" eb="12">
      <t>ア</t>
    </rPh>
    <rPh sb="15" eb="17">
      <t>タンカ</t>
    </rPh>
    <rPh sb="21" eb="24">
      <t>ジカンガイ</t>
    </rPh>
    <rPh sb="25" eb="27">
      <t>キュウジツ</t>
    </rPh>
    <rPh sb="27" eb="28">
      <t>オヨ</t>
    </rPh>
    <rPh sb="29" eb="31">
      <t>シンヤ</t>
    </rPh>
    <rPh sb="32" eb="34">
      <t>ロウドウ</t>
    </rPh>
    <rPh sb="39" eb="43">
      <t>ワリマシチンギン</t>
    </rPh>
    <rPh sb="44" eb="45">
      <t>フク</t>
    </rPh>
    <phoneticPr fontId="18"/>
  </si>
  <si>
    <t>・８時間を超えて整備点検、給油脂、清掃等の作業を行う場合は、別途考慮する。</t>
    <rPh sb="2" eb="4">
      <t>ジカン</t>
    </rPh>
    <rPh sb="5" eb="6">
      <t>コ</t>
    </rPh>
    <rPh sb="8" eb="12">
      <t>セイビテンケン</t>
    </rPh>
    <rPh sb="13" eb="15">
      <t>キュウユ</t>
    </rPh>
    <rPh sb="15" eb="16">
      <t>アブラ</t>
    </rPh>
    <rPh sb="17" eb="19">
      <t>セイソウ</t>
    </rPh>
    <rPh sb="19" eb="20">
      <t>トウ</t>
    </rPh>
    <rPh sb="21" eb="23">
      <t>サギョウ</t>
    </rPh>
    <rPh sb="24" eb="25">
      <t>オコナ</t>
    </rPh>
    <rPh sb="26" eb="28">
      <t>バアイ</t>
    </rPh>
    <rPh sb="30" eb="32">
      <t>ベット</t>
    </rPh>
    <rPh sb="32" eb="34">
      <t>コウリョ</t>
    </rPh>
    <phoneticPr fontId="18"/>
  </si>
  <si>
    <t>・回送が必要な場合は別途考慮する。</t>
    <rPh sb="1" eb="3">
      <t>カイソウ</t>
    </rPh>
    <rPh sb="4" eb="6">
      <t>ヒツヨウ</t>
    </rPh>
    <rPh sb="7" eb="9">
      <t>バアイ</t>
    </rPh>
    <rPh sb="10" eb="12">
      <t>ベット</t>
    </rPh>
    <rPh sb="12" eb="14">
      <t>コウリョ</t>
    </rPh>
    <phoneticPr fontId="18"/>
  </si>
  <si>
    <t>代表的な歩掛の作業内容</t>
    <rPh sb="0" eb="3">
      <t>ダイヒョウテキ</t>
    </rPh>
    <rPh sb="4" eb="6">
      <t>ブガカリ</t>
    </rPh>
    <rPh sb="7" eb="11">
      <t>サギョウナイヨウ</t>
    </rPh>
    <phoneticPr fontId="18"/>
  </si>
  <si>
    <t>・ラフテレーンクレーンの１日当たりの運転または操作及び整備点検、給油脂、清掃等の作業</t>
    <rPh sb="13" eb="14">
      <t>ニチ</t>
    </rPh>
    <rPh sb="14" eb="15">
      <t>ア</t>
    </rPh>
    <rPh sb="18" eb="20">
      <t>ウンテン</t>
    </rPh>
    <rPh sb="23" eb="25">
      <t>ソウサ</t>
    </rPh>
    <rPh sb="25" eb="26">
      <t>オヨ</t>
    </rPh>
    <rPh sb="27" eb="29">
      <t>セイビ</t>
    </rPh>
    <rPh sb="29" eb="31">
      <t>テンケン</t>
    </rPh>
    <rPh sb="32" eb="34">
      <t>キュウユ</t>
    </rPh>
    <rPh sb="34" eb="35">
      <t>アブラ</t>
    </rPh>
    <rPh sb="36" eb="38">
      <t>セイソウ</t>
    </rPh>
    <rPh sb="38" eb="39">
      <t>ナド</t>
    </rPh>
    <rPh sb="40" eb="42">
      <t>サギョウ</t>
    </rPh>
    <phoneticPr fontId="18"/>
  </si>
  <si>
    <t>条件</t>
    <rPh sb="0" eb="2">
      <t>ジョウケン</t>
    </rPh>
    <phoneticPr fontId="18"/>
  </si>
  <si>
    <t>・施工機械は、ラフテレーンクレーン油圧圧縮ジブ型・２５t吊を標準とし、その運転労務のみの費用である。</t>
    <rPh sb="1" eb="5">
      <t>セコウキカイ</t>
    </rPh>
    <rPh sb="17" eb="19">
      <t>ユアツ</t>
    </rPh>
    <rPh sb="19" eb="21">
      <t>アッシュク</t>
    </rPh>
    <rPh sb="23" eb="24">
      <t>カタ</t>
    </rPh>
    <rPh sb="28" eb="29">
      <t>ツ</t>
    </rPh>
    <rPh sb="30" eb="32">
      <t>ヒョウジュン</t>
    </rPh>
    <rPh sb="37" eb="39">
      <t>ウンテン</t>
    </rPh>
    <rPh sb="39" eb="41">
      <t>ロウム</t>
    </rPh>
    <rPh sb="44" eb="46">
      <t>ヒヨウ</t>
    </rPh>
    <phoneticPr fontId="18"/>
  </si>
  <si>
    <t>・主な作業内容としては、上記条件におけるラフテレーンクレーン運転を想定しているが</t>
    <rPh sb="1" eb="2">
      <t>オモ</t>
    </rPh>
    <rPh sb="3" eb="7">
      <t>サギョウナイヨウ</t>
    </rPh>
    <rPh sb="12" eb="14">
      <t>ジョウキ</t>
    </rPh>
    <rPh sb="14" eb="16">
      <t>ジョウケン</t>
    </rPh>
    <rPh sb="30" eb="32">
      <t>ウンテン</t>
    </rPh>
    <rPh sb="33" eb="35">
      <t>ソウテイ</t>
    </rPh>
    <phoneticPr fontId="18"/>
  </si>
  <si>
    <t>　特殊な気象条件や現場制約がある場合には、現場ごとで考慮し、適切な補正を行う必要がある。　　　　　　　　　</t>
    <phoneticPr fontId="18"/>
  </si>
  <si>
    <t>　　　　作業時間には整備点検、回送、朝礼 休憩等を含んでいます。</t>
    <rPh sb="4" eb="8">
      <t>サギョウジカン</t>
    </rPh>
    <rPh sb="10" eb="14">
      <t>セイビテンケン</t>
    </rPh>
    <rPh sb="15" eb="17">
      <t>カイソウ</t>
    </rPh>
    <rPh sb="18" eb="20">
      <t>チョウレイ</t>
    </rPh>
    <rPh sb="21" eb="23">
      <t>キュウケイ</t>
    </rPh>
    <rPh sb="23" eb="24">
      <t>ナド</t>
    </rPh>
    <rPh sb="25" eb="26">
      <t>フク</t>
    </rPh>
    <phoneticPr fontId="1"/>
  </si>
  <si>
    <t>工事費５００万円以下</t>
    <rPh sb="0" eb="3">
      <t>コウジヒ</t>
    </rPh>
    <rPh sb="6" eb="8">
      <t>マンエン</t>
    </rPh>
    <rPh sb="8" eb="10">
      <t>イカ</t>
    </rPh>
    <phoneticPr fontId="18"/>
  </si>
  <si>
    <t>５００万円超え３０億円以下</t>
    <rPh sb="3" eb="5">
      <t>マンエン</t>
    </rPh>
    <rPh sb="5" eb="6">
      <t>コ</t>
    </rPh>
    <rPh sb="9" eb="11">
      <t>オクエン</t>
    </rPh>
    <rPh sb="11" eb="13">
      <t>イカ</t>
    </rPh>
    <phoneticPr fontId="18"/>
  </si>
  <si>
    <t>３０億円超え</t>
    <rPh sb="2" eb="4">
      <t>オクエン</t>
    </rPh>
    <rPh sb="4" eb="5">
      <t>コ</t>
    </rPh>
    <phoneticPr fontId="18"/>
  </si>
  <si>
    <t>一4.97802×LOG（Cp）＋56.92101</t>
    <rPh sb="0" eb="1">
      <t>イチ</t>
    </rPh>
    <phoneticPr fontId="18"/>
  </si>
  <si>
    <t>当協会の管理の標準は中間値とし、１５％を標準とする</t>
    <rPh sb="0" eb="3">
      <t>トウキョウカイ</t>
    </rPh>
    <rPh sb="4" eb="6">
      <t>カンリ</t>
    </rPh>
    <rPh sb="7" eb="9">
      <t>ヒョウジュン</t>
    </rPh>
    <rPh sb="10" eb="12">
      <t>チュウカン</t>
    </rPh>
    <rPh sb="12" eb="13">
      <t>チ</t>
    </rPh>
    <rPh sb="20" eb="22">
      <t>ヒョウジュン</t>
    </rPh>
    <phoneticPr fontId="18"/>
  </si>
  <si>
    <t>管理費１５％</t>
    <rPh sb="0" eb="3">
      <t>カンリヒ</t>
    </rPh>
    <phoneticPr fontId="1"/>
  </si>
  <si>
    <t>（一社）全国クレーン建設業協会</t>
    <rPh sb="0" eb="15">
      <t>シャ</t>
    </rPh>
    <phoneticPr fontId="20"/>
  </si>
  <si>
    <t>＜設定条件＞・</t>
    <rPh sb="1" eb="3">
      <t>セッテイ</t>
    </rPh>
    <rPh sb="3" eb="5">
      <t>ジョウケン</t>
    </rPh>
    <phoneticPr fontId="20"/>
  </si>
  <si>
    <t>令和6年度公共工事設計労務単価（東京都）</t>
    <rPh sb="0" eb="2">
      <t>レイワ</t>
    </rPh>
    <rPh sb="3" eb="5">
      <t>ネンド</t>
    </rPh>
    <rPh sb="5" eb="9">
      <t>コウキョウコウジ</t>
    </rPh>
    <rPh sb="9" eb="15">
      <t>セッケイロウムタンカ</t>
    </rPh>
    <rPh sb="16" eb="19">
      <t>トウキョウト</t>
    </rPh>
    <phoneticPr fontId="20"/>
  </si>
  <si>
    <t>/日　運転士（特殊）</t>
    <rPh sb="1" eb="2">
      <t>ニチ</t>
    </rPh>
    <rPh sb="3" eb="6">
      <t>ウンテンシ</t>
    </rPh>
    <rPh sb="7" eb="9">
      <t>トクシュ</t>
    </rPh>
    <phoneticPr fontId="20"/>
  </si>
  <si>
    <t>・</t>
    <phoneticPr fontId="20"/>
  </si>
  <si>
    <t>労働時間８時間/日</t>
    <rPh sb="0" eb="1">
      <t>ロウドウジカン</t>
    </rPh>
    <phoneticPr fontId="20"/>
  </si>
  <si>
    <t>労働年数は20歳～60歳の40年間と仮定</t>
    <rPh sb="0" eb="2">
      <t>ロウドウ</t>
    </rPh>
    <rPh sb="2" eb="4">
      <t>ネンスウ</t>
    </rPh>
    <rPh sb="7" eb="8">
      <t>サイ</t>
    </rPh>
    <rPh sb="11" eb="12">
      <t>サイ</t>
    </rPh>
    <rPh sb="15" eb="17">
      <t>ネンカン</t>
    </rPh>
    <rPh sb="18" eb="20">
      <t>カテイ</t>
    </rPh>
    <phoneticPr fontId="20"/>
  </si>
  <si>
    <t>No.</t>
    <phoneticPr fontId="20"/>
  </si>
  <si>
    <t>名称</t>
    <rPh sb="0" eb="2">
      <t>メイショウ</t>
    </rPh>
    <phoneticPr fontId="20"/>
  </si>
  <si>
    <t>金額
（税別）</t>
    <rPh sb="0" eb="2">
      <t>キンガク</t>
    </rPh>
    <rPh sb="4" eb="6">
      <t>ゼイベツ</t>
    </rPh>
    <phoneticPr fontId="20"/>
  </si>
  <si>
    <t>単位</t>
    <rPh sb="0" eb="2">
      <t>タンイ</t>
    </rPh>
    <phoneticPr fontId="20"/>
  </si>
  <si>
    <t>単価/年
（税別）</t>
    <rPh sb="0" eb="2">
      <t>タンカ</t>
    </rPh>
    <rPh sb="3" eb="4">
      <t>ネン</t>
    </rPh>
    <rPh sb="6" eb="8">
      <t>ゼイベツ</t>
    </rPh>
    <phoneticPr fontId="20"/>
  </si>
  <si>
    <t>摘要</t>
    <rPh sb="0" eb="2">
      <t>テキヨウ</t>
    </rPh>
    <phoneticPr fontId="20"/>
  </si>
  <si>
    <t>備考</t>
    <rPh sb="0" eb="2">
      <t>ビコウ</t>
    </rPh>
    <phoneticPr fontId="20"/>
  </si>
  <si>
    <t>A</t>
    <phoneticPr fontId="20"/>
  </si>
  <si>
    <t>保護具の着用</t>
    <rPh sb="0" eb="3">
      <t>ホゴグ</t>
    </rPh>
    <rPh sb="4" eb="6">
      <t>チャクヨウ</t>
    </rPh>
    <phoneticPr fontId="20"/>
  </si>
  <si>
    <t>保護帽</t>
    <rPh sb="0" eb="2">
      <t>ホゴ</t>
    </rPh>
    <rPh sb="2" eb="3">
      <t>ボウ</t>
    </rPh>
    <phoneticPr fontId="20"/>
  </si>
  <si>
    <t>耐用年数3年（ABS、PC、PE製）</t>
    <rPh sb="0" eb="4">
      <t>タイヨウネンスウ</t>
    </rPh>
    <rPh sb="5" eb="6">
      <t>ネン</t>
    </rPh>
    <rPh sb="16" eb="17">
      <t>セイ</t>
    </rPh>
    <phoneticPr fontId="20"/>
  </si>
  <si>
    <t>個</t>
    <rPh sb="0" eb="1">
      <t>コ</t>
    </rPh>
    <phoneticPr fontId="20"/>
  </si>
  <si>
    <t xml:space="preserve">耐用年数
ABS、PC、PE製（熱可塑性樹脂） 異常が認められなくても3年以内
</t>
    <rPh sb="0" eb="4">
      <t>タイヨウネンスウ</t>
    </rPh>
    <phoneticPr fontId="20"/>
  </si>
  <si>
    <t>墜落制止用器具（胴ベルト型）</t>
    <rPh sb="0" eb="7">
      <t>ツイラクセイシヨウキグ</t>
    </rPh>
    <rPh sb="8" eb="9">
      <t>ドウ</t>
    </rPh>
    <rPh sb="12" eb="13">
      <t>ガタ</t>
    </rPh>
    <phoneticPr fontId="20"/>
  </si>
  <si>
    <t>耐用年数2年</t>
    <rPh sb="0" eb="4">
      <t>タイヨウネンスウ</t>
    </rPh>
    <rPh sb="5" eb="6">
      <t>ネン</t>
    </rPh>
    <phoneticPr fontId="20"/>
  </si>
  <si>
    <t>使用期限：ハーネス・安全ブロックなど使用開始から3年
　　　　　　　ロープ・ランヤード・ストラップ使用開始から2年
　　　　　　　使用していなくても最大使用可能期間７年</t>
    <rPh sb="0" eb="4">
      <t>シヨウキゲン</t>
    </rPh>
    <phoneticPr fontId="20"/>
  </si>
  <si>
    <t>日本安全帯研究会</t>
    <rPh sb="0" eb="2">
      <t>ニホン</t>
    </rPh>
    <rPh sb="2" eb="8">
      <t>アンゼンタイケンキュウカイ</t>
    </rPh>
    <phoneticPr fontId="20"/>
  </si>
  <si>
    <t>墜落制止用器具（フルハーネス型）</t>
    <rPh sb="0" eb="7">
      <t>ツイラクセイシヨウキグ</t>
    </rPh>
    <rPh sb="14" eb="15">
      <t>ガタ</t>
    </rPh>
    <phoneticPr fontId="20"/>
  </si>
  <si>
    <t>使用期限：ハーネス・安全ブロックなど使用開始から3年、
　　　　　　　ロープ・ランヤード・ストラップ使用開始から2年
　　　　　　　使用していなくても最大使用可能期間７年</t>
    <rPh sb="0" eb="4">
      <t>シヨウキゲン</t>
    </rPh>
    <phoneticPr fontId="20"/>
  </si>
  <si>
    <t>保護眼鏡</t>
    <rPh sb="0" eb="2">
      <t>ホゴ</t>
    </rPh>
    <rPh sb="2" eb="4">
      <t>メガネ</t>
    </rPh>
    <phoneticPr fontId="20"/>
  </si>
  <si>
    <t>3ヶ月/個</t>
    <rPh sb="2" eb="3">
      <t>ゲツ</t>
    </rPh>
    <rPh sb="4" eb="5">
      <t>コ</t>
    </rPh>
    <phoneticPr fontId="20"/>
  </si>
  <si>
    <t>普及品</t>
    <rPh sb="0" eb="3">
      <t>フキュウヒン</t>
    </rPh>
    <phoneticPr fontId="20"/>
  </si>
  <si>
    <t>安全靴</t>
    <rPh sb="0" eb="3">
      <t>アンゼングツ</t>
    </rPh>
    <phoneticPr fontId="20"/>
  </si>
  <si>
    <t>12ヶ月/足</t>
    <rPh sb="3" eb="4">
      <t>ゲツ</t>
    </rPh>
    <rPh sb="5" eb="6">
      <t>ソク</t>
    </rPh>
    <phoneticPr fontId="20"/>
  </si>
  <si>
    <t>足</t>
    <rPh sb="0" eb="1">
      <t>ソク</t>
    </rPh>
    <phoneticPr fontId="20"/>
  </si>
  <si>
    <t>　〃</t>
    <phoneticPr fontId="20"/>
  </si>
  <si>
    <t>安全チョッキ</t>
    <rPh sb="0" eb="2">
      <t>アンゼン</t>
    </rPh>
    <phoneticPr fontId="20"/>
  </si>
  <si>
    <t>2年/枚　</t>
    <rPh sb="1" eb="2">
      <t>ネン</t>
    </rPh>
    <rPh sb="3" eb="4">
      <t>マイ</t>
    </rPh>
    <phoneticPr fontId="20"/>
  </si>
  <si>
    <t>枚</t>
    <rPh sb="0" eb="1">
      <t>マイ</t>
    </rPh>
    <phoneticPr fontId="20"/>
  </si>
  <si>
    <t>防塵マスク</t>
    <rPh sb="0" eb="2">
      <t>ボウジン</t>
    </rPh>
    <phoneticPr fontId="20"/>
  </si>
  <si>
    <t>1日/個　</t>
    <rPh sb="1" eb="2">
      <t>ヒ</t>
    </rPh>
    <rPh sb="3" eb="4">
      <t>コ</t>
    </rPh>
    <phoneticPr fontId="20"/>
  </si>
  <si>
    <t>　〃　（使い捨て　＠150ｘ234日）</t>
    <rPh sb="4" eb="5">
      <t>ツカ</t>
    </rPh>
    <rPh sb="6" eb="7">
      <t>ス</t>
    </rPh>
    <rPh sb="17" eb="18">
      <t>ヒ</t>
    </rPh>
    <phoneticPr fontId="20"/>
  </si>
  <si>
    <t>防塵フィルター</t>
    <rPh sb="0" eb="2">
      <t>ボウジン</t>
    </rPh>
    <phoneticPr fontId="20"/>
  </si>
  <si>
    <t>B</t>
    <phoneticPr fontId="20"/>
  </si>
  <si>
    <t>安全衛生教育・作業従事者への技能講習、特別教育</t>
    <rPh sb="0" eb="6">
      <t>アンゼンエイセイキョウイク</t>
    </rPh>
    <rPh sb="7" eb="9">
      <t>サギョウ</t>
    </rPh>
    <rPh sb="9" eb="12">
      <t>ジュウジシャ</t>
    </rPh>
    <rPh sb="14" eb="18">
      <t>ギノウコウシュウ</t>
    </rPh>
    <rPh sb="19" eb="23">
      <t>トクベツキョウイク</t>
    </rPh>
    <phoneticPr fontId="20"/>
  </si>
  <si>
    <t>雇い入れ時教育</t>
    <rPh sb="0" eb="3">
      <t>ヤトイイ</t>
    </rPh>
    <rPh sb="4" eb="5">
      <t>ジ</t>
    </rPh>
    <rPh sb="5" eb="7">
      <t>キョウイク</t>
    </rPh>
    <phoneticPr fontId="20"/>
  </si>
  <si>
    <t>1日間（6時間）</t>
    <rPh sb="1" eb="3">
      <t>ニチアイダ</t>
    </rPh>
    <rPh sb="5" eb="7">
      <t>ジカン</t>
    </rPh>
    <phoneticPr fontId="20"/>
  </si>
  <si>
    <t>回</t>
    <rPh sb="0" eb="1">
      <t>カイ</t>
    </rPh>
    <phoneticPr fontId="20"/>
  </si>
  <si>
    <t>（公共工事設計労務単価×1日）÷40年</t>
    <rPh sb="1" eb="11">
      <t>コウキョウコウジセッケイロウムタンカ</t>
    </rPh>
    <rPh sb="13" eb="14">
      <t>ニチ</t>
    </rPh>
    <rPh sb="18" eb="19">
      <t>ネン</t>
    </rPh>
    <phoneticPr fontId="20"/>
  </si>
  <si>
    <t>送り出し教育の受講</t>
    <rPh sb="0" eb="1">
      <t>オク</t>
    </rPh>
    <rPh sb="2" eb="3">
      <t>ダ</t>
    </rPh>
    <rPh sb="4" eb="6">
      <t>キョウイク</t>
    </rPh>
    <rPh sb="7" eb="9">
      <t>ジュコウ</t>
    </rPh>
    <phoneticPr fontId="20"/>
  </si>
  <si>
    <t>1時間　現場毎 　1回/月</t>
    <rPh sb="1" eb="3">
      <t>ジカン</t>
    </rPh>
    <rPh sb="4" eb="6">
      <t>ゲンバ</t>
    </rPh>
    <rPh sb="6" eb="7">
      <t>ゴト</t>
    </rPh>
    <rPh sb="10" eb="11">
      <t>カイ</t>
    </rPh>
    <rPh sb="12" eb="13">
      <t>ツキ</t>
    </rPh>
    <phoneticPr fontId="20"/>
  </si>
  <si>
    <t>公共工事設計労務単価÷8時間×12回/年</t>
    <rPh sb="0" eb="4">
      <t>コウキョウコウジ</t>
    </rPh>
    <rPh sb="4" eb="10">
      <t>セッケイロウムタンカ</t>
    </rPh>
    <rPh sb="12" eb="14">
      <t>ジカン</t>
    </rPh>
    <rPh sb="17" eb="18">
      <t>カイ</t>
    </rPh>
    <rPh sb="19" eb="20">
      <t>ネン</t>
    </rPh>
    <phoneticPr fontId="20"/>
  </si>
  <si>
    <t>新規入場者教育の受講</t>
    <rPh sb="0" eb="7">
      <t>シンキニュウジョウシャキョウイク</t>
    </rPh>
    <rPh sb="8" eb="10">
      <t>ジュコウ</t>
    </rPh>
    <phoneticPr fontId="20"/>
  </si>
  <si>
    <t>　　　　　　〃</t>
    <phoneticPr fontId="20"/>
  </si>
  <si>
    <t xml:space="preserve">           　　　     〃</t>
    <phoneticPr fontId="20"/>
  </si>
  <si>
    <t>安全衛生協議会・職長会への参加</t>
    <rPh sb="0" eb="7">
      <t>アンゼンエイセイキョウギカイ</t>
    </rPh>
    <rPh sb="8" eb="11">
      <t>ショクチョウカイ</t>
    </rPh>
    <rPh sb="13" eb="15">
      <t>サンカ</t>
    </rPh>
    <phoneticPr fontId="20"/>
  </si>
  <si>
    <t>　　　　　　　　　　〃</t>
    <phoneticPr fontId="20"/>
  </si>
  <si>
    <t>災害防止協議会・安全パトロールへの参加</t>
    <rPh sb="0" eb="2">
      <t>サイガイ</t>
    </rPh>
    <rPh sb="2" eb="7">
      <t>ボウシキョウギカイ</t>
    </rPh>
    <rPh sb="8" eb="10">
      <t>アンゼン</t>
    </rPh>
    <rPh sb="17" eb="19">
      <t>サンカ</t>
    </rPh>
    <phoneticPr fontId="20"/>
  </si>
  <si>
    <t>朝礼・KY活動・一斉清掃等</t>
    <rPh sb="0" eb="2">
      <t xml:space="preserve">チョウレイ </t>
    </rPh>
    <rPh sb="5" eb="7">
      <t xml:space="preserve">カツドウ </t>
    </rPh>
    <rPh sb="8" eb="12">
      <t xml:space="preserve">イッセイセイソウ </t>
    </rPh>
    <rPh sb="12" eb="13">
      <t xml:space="preserve">トウ </t>
    </rPh>
    <phoneticPr fontId="20"/>
  </si>
  <si>
    <t>20分　現場毎 　1回/日</t>
    <rPh sb="2" eb="3">
      <t xml:space="preserve">フｎ </t>
    </rPh>
    <rPh sb="4" eb="6">
      <t>ゲンバ</t>
    </rPh>
    <rPh sb="6" eb="7">
      <t>ゴト</t>
    </rPh>
    <rPh sb="10" eb="11">
      <t>カイ</t>
    </rPh>
    <rPh sb="12" eb="13">
      <t xml:space="preserve">ニチ </t>
    </rPh>
    <phoneticPr fontId="20"/>
  </si>
  <si>
    <t>公共工事設計労務単価÷8h×（20/60）×234日</t>
    <rPh sb="0" eb="4">
      <t>コウキョウコウジ</t>
    </rPh>
    <rPh sb="4" eb="10">
      <t>セッケイロウムタンカ</t>
    </rPh>
    <rPh sb="25" eb="26">
      <t>ニチ</t>
    </rPh>
    <phoneticPr fontId="20"/>
  </si>
  <si>
    <t>職長・安全衛生責任者教育</t>
    <rPh sb="0" eb="2">
      <t>ショクチョウ</t>
    </rPh>
    <rPh sb="3" eb="10">
      <t>アンゼンエイセイセキニンシャ</t>
    </rPh>
    <rPh sb="10" eb="12">
      <t>キョウイク</t>
    </rPh>
    <phoneticPr fontId="20"/>
  </si>
  <si>
    <t>2日　※建設技能者2人に対し1人受講</t>
    <rPh sb="1" eb="2">
      <t>ニチ</t>
    </rPh>
    <rPh sb="4" eb="6">
      <t>ケンセツ</t>
    </rPh>
    <rPh sb="6" eb="9">
      <t>ギノウシャ</t>
    </rPh>
    <rPh sb="10" eb="11">
      <t>ニン</t>
    </rPh>
    <rPh sb="12" eb="13">
      <t>タイ</t>
    </rPh>
    <rPh sb="15" eb="16">
      <t>ニン</t>
    </rPh>
    <rPh sb="16" eb="18">
      <t>ジュコウ</t>
    </rPh>
    <phoneticPr fontId="20"/>
  </si>
  <si>
    <t>（（公共工事設計労務単価×2日）+受講料）÷40年÷2</t>
    <rPh sb="2" eb="12">
      <t>コウキョウコウジセッケイロウムタンカ</t>
    </rPh>
    <rPh sb="14" eb="15">
      <t>ニチ</t>
    </rPh>
    <rPh sb="17" eb="20">
      <t>ジュコウリョウ</t>
    </rPh>
    <rPh sb="24" eb="25">
      <t>ネン</t>
    </rPh>
    <phoneticPr fontId="20"/>
  </si>
  <si>
    <t>受講料：労働基準協会 20,000円</t>
    <rPh sb="0" eb="3">
      <t>ジュコウリョウ</t>
    </rPh>
    <rPh sb="4" eb="8">
      <t>ロウドウキジュン</t>
    </rPh>
    <rPh sb="8" eb="10">
      <t>キョウカイ</t>
    </rPh>
    <rPh sb="17" eb="18">
      <t>エン</t>
    </rPh>
    <phoneticPr fontId="20"/>
  </si>
  <si>
    <t>足場組立て等特別教育</t>
    <rPh sb="0" eb="2">
      <t>アシバ</t>
    </rPh>
    <rPh sb="2" eb="4">
      <t>クミタ</t>
    </rPh>
    <rPh sb="5" eb="6">
      <t>トウ</t>
    </rPh>
    <rPh sb="6" eb="8">
      <t>トクベツ</t>
    </rPh>
    <rPh sb="8" eb="10">
      <t>キョウイク</t>
    </rPh>
    <phoneticPr fontId="20"/>
  </si>
  <si>
    <t>保護具着用管理責任者教育</t>
    <rPh sb="0" eb="3">
      <t>ホゴグ</t>
    </rPh>
    <rPh sb="3" eb="5">
      <t>チャクヨウ</t>
    </rPh>
    <rPh sb="5" eb="7">
      <t>カンリ</t>
    </rPh>
    <rPh sb="7" eb="10">
      <t>セキニンシャ</t>
    </rPh>
    <rPh sb="10" eb="12">
      <t>キョウイク</t>
    </rPh>
    <phoneticPr fontId="20"/>
  </si>
  <si>
    <t>1日</t>
    <rPh sb="1" eb="2">
      <t>ニチ</t>
    </rPh>
    <phoneticPr fontId="20"/>
  </si>
  <si>
    <t>（（公共工事設計労務単価×1日）+受講料）÷40年</t>
  </si>
  <si>
    <t>受講料：中小建設業特別教育協会 9,545円</t>
    <rPh sb="0" eb="3">
      <t>ジュコウリョウ</t>
    </rPh>
    <rPh sb="4" eb="9">
      <t>チュウショウケンセツギョウ</t>
    </rPh>
    <rPh sb="9" eb="15">
      <t>トクベツキョウイクキョウカイ</t>
    </rPh>
    <rPh sb="21" eb="22">
      <t>エン</t>
    </rPh>
    <phoneticPr fontId="20"/>
  </si>
  <si>
    <t>職長等再教育及び安全衛生責任者教育</t>
    <phoneticPr fontId="20"/>
  </si>
  <si>
    <t>1日　※5年毎に再教育</t>
    <rPh sb="1" eb="2">
      <t>ニチ</t>
    </rPh>
    <rPh sb="5" eb="6">
      <t>ネン</t>
    </rPh>
    <rPh sb="6" eb="7">
      <t>ゴト</t>
    </rPh>
    <rPh sb="8" eb="11">
      <t>サイキョウイク</t>
    </rPh>
    <phoneticPr fontId="20"/>
  </si>
  <si>
    <t>（（公共工事設計労務単価×1日）+受講料）÷40年×8回÷2</t>
    <rPh sb="2" eb="12">
      <t>コウキョウコウジセッケイロウムタンカ</t>
    </rPh>
    <rPh sb="14" eb="15">
      <t>ニチ</t>
    </rPh>
    <rPh sb="17" eb="20">
      <t>ジュコウリョウ</t>
    </rPh>
    <rPh sb="24" eb="25">
      <t>ネン</t>
    </rPh>
    <rPh sb="27" eb="28">
      <t>カイ</t>
    </rPh>
    <phoneticPr fontId="20"/>
  </si>
  <si>
    <t>受講料：労働技能講習協会 8,818円</t>
    <rPh sb="0" eb="3">
      <t>ジュコウリョウ</t>
    </rPh>
    <rPh sb="4" eb="6">
      <t>ロウドウ</t>
    </rPh>
    <rPh sb="6" eb="8">
      <t>ギノウ</t>
    </rPh>
    <rPh sb="8" eb="10">
      <t>コウシュウ</t>
    </rPh>
    <rPh sb="10" eb="12">
      <t>キョウカイ</t>
    </rPh>
    <rPh sb="18" eb="19">
      <t>エン</t>
    </rPh>
    <phoneticPr fontId="20"/>
  </si>
  <si>
    <t>玉掛け技能講習</t>
    <rPh sb="0" eb="2">
      <t>タマカ</t>
    </rPh>
    <rPh sb="3" eb="5">
      <t>ギノウ</t>
    </rPh>
    <rPh sb="5" eb="7">
      <t>コウシュウ</t>
    </rPh>
    <phoneticPr fontId="20"/>
  </si>
  <si>
    <t>3日</t>
    <rPh sb="1" eb="2">
      <t>ニチ</t>
    </rPh>
    <phoneticPr fontId="20"/>
  </si>
  <si>
    <t>（（公共工事設計労務単価×3日）+受講料）÷40年</t>
    <rPh sb="2" eb="12">
      <t>コウキョウコウジセッケイロウムタンカ</t>
    </rPh>
    <rPh sb="14" eb="15">
      <t>ニチ</t>
    </rPh>
    <rPh sb="17" eb="20">
      <t>ジュコウリョウ</t>
    </rPh>
    <rPh sb="24" eb="25">
      <t>ネン</t>
    </rPh>
    <phoneticPr fontId="20"/>
  </si>
  <si>
    <t>受講料：東京技能講習協会 21,364円</t>
    <rPh sb="0" eb="3">
      <t>ジュコウリョウ</t>
    </rPh>
    <rPh sb="4" eb="6">
      <t>トウキョウ</t>
    </rPh>
    <rPh sb="6" eb="8">
      <t>ギノウ</t>
    </rPh>
    <rPh sb="8" eb="10">
      <t>コウシュウ</t>
    </rPh>
    <rPh sb="10" eb="12">
      <t>キョウカイ</t>
    </rPh>
    <rPh sb="19" eb="20">
      <t>エン</t>
    </rPh>
    <phoneticPr fontId="20"/>
  </si>
  <si>
    <t>移動式クレーン運転士安全衛生教育</t>
    <rPh sb="0" eb="3">
      <t>イドウシキ</t>
    </rPh>
    <rPh sb="7" eb="10">
      <t>ウンテンシ</t>
    </rPh>
    <rPh sb="10" eb="14">
      <t>アンゼンエイセイ</t>
    </rPh>
    <rPh sb="14" eb="16">
      <t>キョウイク</t>
    </rPh>
    <phoneticPr fontId="20"/>
  </si>
  <si>
    <t>１日 ※５年ごとに再教育</t>
    <rPh sb="1" eb="2">
      <t>ニチ</t>
    </rPh>
    <rPh sb="5" eb="6">
      <t>ネン</t>
    </rPh>
    <rPh sb="9" eb="12">
      <t>サイキョウイク</t>
    </rPh>
    <phoneticPr fontId="20"/>
  </si>
  <si>
    <t>（協会講習受講料＋設計労務単価（休日割増））÷５年</t>
    <rPh sb="1" eb="3">
      <t>キョウカイ</t>
    </rPh>
    <rPh sb="3" eb="5">
      <t>コウシュウ</t>
    </rPh>
    <rPh sb="5" eb="8">
      <t>ジュコウリョウ</t>
    </rPh>
    <rPh sb="9" eb="15">
      <t>セッケイロウムタンカ</t>
    </rPh>
    <rPh sb="16" eb="19">
      <t>キュウジツワ</t>
    </rPh>
    <rPh sb="19" eb="20">
      <t>マ</t>
    </rPh>
    <phoneticPr fontId="20"/>
  </si>
  <si>
    <t>受講料：協会会員料金　7,272円+設計労務単価×休日割り増し０．３５）</t>
    <rPh sb="0" eb="3">
      <t>ジュコウリョウ</t>
    </rPh>
    <rPh sb="4" eb="6">
      <t>キョウカイ</t>
    </rPh>
    <rPh sb="6" eb="8">
      <t>カイイン</t>
    </rPh>
    <rPh sb="8" eb="10">
      <t>リョウキン</t>
    </rPh>
    <rPh sb="16" eb="17">
      <t>エン</t>
    </rPh>
    <rPh sb="18" eb="24">
      <t>セッケイロウムタンカ</t>
    </rPh>
    <rPh sb="25" eb="28">
      <t>キュウジツワ</t>
    </rPh>
    <rPh sb="29" eb="30">
      <t>マ</t>
    </rPh>
    <phoneticPr fontId="20"/>
  </si>
  <si>
    <t>C</t>
    <phoneticPr fontId="20"/>
  </si>
  <si>
    <t>機械等の危険防止</t>
    <rPh sb="0" eb="2">
      <t>キカイ</t>
    </rPh>
    <rPh sb="2" eb="3">
      <t>ナド</t>
    </rPh>
    <rPh sb="4" eb="8">
      <t>キケンボウシ</t>
    </rPh>
    <phoneticPr fontId="20"/>
  </si>
  <si>
    <t>１日</t>
    <rPh sb="1" eb="2">
      <t>ニチ</t>
    </rPh>
    <phoneticPr fontId="20"/>
  </si>
  <si>
    <t>　</t>
    <phoneticPr fontId="20"/>
  </si>
  <si>
    <t>吊荷監視カメラ</t>
    <rPh sb="0" eb="1">
      <t>ツ</t>
    </rPh>
    <rPh sb="1" eb="2">
      <t>ニ</t>
    </rPh>
    <rPh sb="2" eb="4">
      <t>カンシ</t>
    </rPh>
    <phoneticPr fontId="20"/>
  </si>
  <si>
    <t>台</t>
    <rPh sb="0" eb="1">
      <t>ダイ</t>
    </rPh>
    <phoneticPr fontId="20"/>
  </si>
  <si>
    <t>購入単価÷5（耐用年数年）</t>
    <rPh sb="0" eb="4">
      <t>コウニュウタンカ</t>
    </rPh>
    <rPh sb="7" eb="11">
      <t>タイヨウネンスウ</t>
    </rPh>
    <rPh sb="11" eb="12">
      <t>ネン</t>
    </rPh>
    <phoneticPr fontId="20"/>
  </si>
  <si>
    <t>ドラレコ</t>
    <phoneticPr fontId="20"/>
  </si>
  <si>
    <t>購入単価÷4（耐用年数４年）</t>
    <rPh sb="0" eb="4">
      <t>コウニュウタンカ</t>
    </rPh>
    <rPh sb="7" eb="11">
      <t>タイヨウネンスウ</t>
    </rPh>
    <rPh sb="12" eb="13">
      <t>ネン</t>
    </rPh>
    <phoneticPr fontId="20"/>
  </si>
  <si>
    <t>無線機</t>
    <rPh sb="0" eb="3">
      <t>ムセンキ</t>
    </rPh>
    <phoneticPr fontId="20"/>
  </si>
  <si>
    <t>購入単価×2台÷１０（耐用年数１０年）</t>
    <rPh sb="0" eb="4">
      <t>コウニュウタンカ</t>
    </rPh>
    <rPh sb="6" eb="7">
      <t>ダイ</t>
    </rPh>
    <rPh sb="11" eb="15">
      <t>タイヨウネンスウ</t>
    </rPh>
    <rPh sb="17" eb="18">
      <t>ネン</t>
    </rPh>
    <phoneticPr fontId="20"/>
  </si>
  <si>
    <t>健康診断・その他</t>
    <rPh sb="0" eb="4">
      <t>ケンコウシンダン</t>
    </rPh>
    <rPh sb="7" eb="8">
      <t>タ</t>
    </rPh>
    <phoneticPr fontId="20"/>
  </si>
  <si>
    <t>一般定期健康診断</t>
    <rPh sb="0" eb="8">
      <t>イッパンテイキケンコウシンダン</t>
    </rPh>
    <phoneticPr fontId="20"/>
  </si>
  <si>
    <t>定期（年1回ごと）</t>
    <rPh sb="0" eb="2">
      <t>テイキ</t>
    </rPh>
    <rPh sb="3" eb="4">
      <t>ネン</t>
    </rPh>
    <rPh sb="5" eb="6">
      <t>カイ</t>
    </rPh>
    <phoneticPr fontId="20"/>
  </si>
  <si>
    <t>（公共工事設計労務単価）+健康診断料）</t>
    <rPh sb="1" eb="11">
      <t>コウキョウコウジセッケイロウムタンカ</t>
    </rPh>
    <rPh sb="13" eb="17">
      <t>ケンコウシンダン</t>
    </rPh>
    <rPh sb="17" eb="18">
      <t>リョウ</t>
    </rPh>
    <phoneticPr fontId="20"/>
  </si>
  <si>
    <t>健康診断料9,091円（ﾚﾝﾄｹﾞﾝ,血液検査,心電図,血圧,身長体重,視力,聴力等）</t>
    <rPh sb="0" eb="2">
      <t>ケンコウ</t>
    </rPh>
    <rPh sb="2" eb="5">
      <t>シンダンリョウ</t>
    </rPh>
    <rPh sb="10" eb="11">
      <t>エン</t>
    </rPh>
    <rPh sb="41" eb="42">
      <t>トウ</t>
    </rPh>
    <phoneticPr fontId="20"/>
  </si>
  <si>
    <t>アルコールチェッカー導入費</t>
    <rPh sb="10" eb="13">
      <t>ドウニュウヒ</t>
    </rPh>
    <phoneticPr fontId="20"/>
  </si>
  <si>
    <t>3年/個</t>
    <rPh sb="1" eb="2">
      <t>ネン</t>
    </rPh>
    <rPh sb="3" eb="4">
      <t>コ</t>
    </rPh>
    <phoneticPr fontId="20"/>
  </si>
  <si>
    <t>普及品：購入価格÷３（耐用年数３年）</t>
    <rPh sb="0" eb="3">
      <t>フキュウヒン</t>
    </rPh>
    <rPh sb="4" eb="8">
      <t>コウニュウカカク</t>
    </rPh>
    <rPh sb="11" eb="15">
      <t>タイヨウネンスウ</t>
    </rPh>
    <rPh sb="16" eb="17">
      <t>ネン</t>
    </rPh>
    <phoneticPr fontId="20"/>
  </si>
  <si>
    <t>空調服（熱中症対策）</t>
    <rPh sb="0" eb="3">
      <t>クウチョウフク</t>
    </rPh>
    <rPh sb="4" eb="9">
      <t>ネッチュウショウタイサク</t>
    </rPh>
    <phoneticPr fontId="20"/>
  </si>
  <si>
    <t>3年/着</t>
    <rPh sb="1" eb="2">
      <t>ネン</t>
    </rPh>
    <rPh sb="3" eb="4">
      <t>チャク</t>
    </rPh>
    <phoneticPr fontId="20"/>
  </si>
  <si>
    <t>着</t>
    <rPh sb="0" eb="1">
      <t>チャク</t>
    </rPh>
    <phoneticPr fontId="20"/>
  </si>
  <si>
    <t>発注者の講習会等費用</t>
    <rPh sb="0" eb="3">
      <t>ハッチュウシャ</t>
    </rPh>
    <rPh sb="4" eb="8">
      <t>コウシュウカイナド</t>
    </rPh>
    <rPh sb="8" eb="10">
      <t>ヒヨウ</t>
    </rPh>
    <phoneticPr fontId="20"/>
  </si>
  <si>
    <t>JR、プラント等からの指示による講習会等費用</t>
    <rPh sb="11" eb="13">
      <t>シジ</t>
    </rPh>
    <rPh sb="16" eb="19">
      <t>コウシュウカイ</t>
    </rPh>
    <rPh sb="19" eb="20">
      <t>ナド</t>
    </rPh>
    <rPh sb="20" eb="22">
      <t>ヒヨウ</t>
    </rPh>
    <phoneticPr fontId="20"/>
  </si>
  <si>
    <t>JR、プラント等</t>
    <rPh sb="7" eb="8">
      <t>ナド</t>
    </rPh>
    <phoneticPr fontId="20"/>
  </si>
  <si>
    <t>合　　　　　計</t>
    <rPh sb="0" eb="1">
      <t>ア</t>
    </rPh>
    <rPh sb="6" eb="7">
      <t>ケイ</t>
    </rPh>
    <phoneticPr fontId="20"/>
  </si>
  <si>
    <t>1年間にかかる1人当りの安全衛生経費</t>
    <rPh sb="1" eb="3">
      <t>ネンカン</t>
    </rPh>
    <rPh sb="8" eb="9">
      <t>ニン</t>
    </rPh>
    <rPh sb="9" eb="10">
      <t>アタ</t>
    </rPh>
    <phoneticPr fontId="20"/>
  </si>
  <si>
    <t>建設技能者年収</t>
    <rPh sb="0" eb="2">
      <t>ケンセツ</t>
    </rPh>
    <rPh sb="2" eb="5">
      <t>ギノウシャ</t>
    </rPh>
    <rPh sb="5" eb="7">
      <t>ネンシュウ</t>
    </rPh>
    <phoneticPr fontId="20"/>
  </si>
  <si>
    <t>×</t>
    <phoneticPr fontId="20"/>
  </si>
  <si>
    <t>公共工事設計労務単価×年間労働日数</t>
    <rPh sb="13" eb="15">
      <t>ロウドウ</t>
    </rPh>
    <phoneticPr fontId="20"/>
  </si>
  <si>
    <t>安全衛生経費</t>
    <rPh sb="0" eb="2">
      <t>アンゼン</t>
    </rPh>
    <rPh sb="2" eb="4">
      <t>エイセイ</t>
    </rPh>
    <rPh sb="4" eb="6">
      <t>ケイヒ</t>
    </rPh>
    <phoneticPr fontId="20"/>
  </si>
  <si>
    <t>÷</t>
    <phoneticPr fontId="20"/>
  </si>
  <si>
    <t>234日</t>
    <rPh sb="3" eb="4">
      <t>ニチ</t>
    </rPh>
    <phoneticPr fontId="20"/>
  </si>
  <si>
    <t>1年間にかかる1人当りの安全衛生経費÷２３４日</t>
    <rPh sb="1" eb="3">
      <t>ネンカン</t>
    </rPh>
    <rPh sb="8" eb="9">
      <t>ニン</t>
    </rPh>
    <rPh sb="9" eb="10">
      <t>アタ</t>
    </rPh>
    <rPh sb="12" eb="14">
      <t>アンゼン</t>
    </rPh>
    <rPh sb="14" eb="16">
      <t>エイセイ</t>
    </rPh>
    <rPh sb="16" eb="18">
      <t>ケイヒ</t>
    </rPh>
    <rPh sb="22" eb="23">
      <t>ニチ</t>
    </rPh>
    <phoneticPr fontId="20"/>
  </si>
  <si>
    <t>安全衛生経費率</t>
    <rPh sb="0" eb="2">
      <t>アンゼン</t>
    </rPh>
    <rPh sb="2" eb="4">
      <t>エイセイ</t>
    </rPh>
    <rPh sb="4" eb="6">
      <t>ケイヒ</t>
    </rPh>
    <rPh sb="6" eb="7">
      <t>リツ</t>
    </rPh>
    <phoneticPr fontId="20"/>
  </si>
  <si>
    <r>
      <t>1年間にかかる1人当りの安全衛生経費÷</t>
    </r>
    <r>
      <rPr>
        <sz val="10"/>
        <rFont val="ＭＳ Ｐゴシック"/>
        <family val="3"/>
        <charset val="128"/>
        <scheme val="minor"/>
      </rPr>
      <t>建設技能者</t>
    </r>
    <r>
      <rPr>
        <sz val="10"/>
        <color theme="1"/>
        <rFont val="ＭＳ Ｐゴシック"/>
        <family val="3"/>
        <charset val="128"/>
        <scheme val="minor"/>
      </rPr>
      <t>年収×100</t>
    </r>
    <rPh sb="1" eb="3">
      <t>ネンカン</t>
    </rPh>
    <rPh sb="8" eb="9">
      <t>ニン</t>
    </rPh>
    <rPh sb="9" eb="10">
      <t>アタ</t>
    </rPh>
    <rPh sb="12" eb="14">
      <t>アンゼン</t>
    </rPh>
    <rPh sb="14" eb="16">
      <t>エイセイ</t>
    </rPh>
    <rPh sb="16" eb="18">
      <t>ケイヒ</t>
    </rPh>
    <rPh sb="19" eb="21">
      <t>ケンセツ</t>
    </rPh>
    <rPh sb="21" eb="24">
      <t>ギノウシャ</t>
    </rPh>
    <rPh sb="24" eb="26">
      <t>ネンシュウ</t>
    </rPh>
    <phoneticPr fontId="20"/>
  </si>
  <si>
    <t>労務費に対して</t>
    <rPh sb="0" eb="3">
      <t>ロウムヒ</t>
    </rPh>
    <rPh sb="4" eb="5">
      <t>タイ</t>
    </rPh>
    <phoneticPr fontId="20"/>
  </si>
  <si>
    <t>※当該算出表は、安全対策委員会で標準的な項目、金額等で算出しており、各会員の積算を拘束するものではありません。</t>
    <rPh sb="1" eb="3">
      <t>トウガイ</t>
    </rPh>
    <rPh sb="3" eb="5">
      <t>サンシュツ</t>
    </rPh>
    <rPh sb="5" eb="6">
      <t>ヒョウ</t>
    </rPh>
    <rPh sb="8" eb="12">
      <t>アンゼンタイサク</t>
    </rPh>
    <rPh sb="12" eb="15">
      <t>イインカイ</t>
    </rPh>
    <rPh sb="16" eb="19">
      <t>ヒョウジュンテキ</t>
    </rPh>
    <rPh sb="20" eb="22">
      <t>コウモク</t>
    </rPh>
    <rPh sb="23" eb="25">
      <t>キンガク</t>
    </rPh>
    <rPh sb="25" eb="26">
      <t>ナド</t>
    </rPh>
    <rPh sb="27" eb="29">
      <t>サンシュツ</t>
    </rPh>
    <rPh sb="34" eb="35">
      <t>カク</t>
    </rPh>
    <rPh sb="35" eb="37">
      <t>カイイン</t>
    </rPh>
    <rPh sb="38" eb="40">
      <t>セキサン</t>
    </rPh>
    <rPh sb="41" eb="43">
      <t>コウソク</t>
    </rPh>
    <phoneticPr fontId="18"/>
  </si>
  <si>
    <t>燃料・油脂費</t>
    <rPh sb="0" eb="2">
      <t>ネンリョウ</t>
    </rPh>
    <rPh sb="3" eb="5">
      <t>ユシ</t>
    </rPh>
    <rPh sb="5" eb="6">
      <t>ヒ</t>
    </rPh>
    <phoneticPr fontId="1"/>
  </si>
  <si>
    <t>（見積条件については、各社必要に応じて、修正してください。本条件は例です。）</t>
    <rPh sb="1" eb="5">
      <t>ミツモリジョウケン</t>
    </rPh>
    <rPh sb="11" eb="13">
      <t>カクシャ</t>
    </rPh>
    <rPh sb="13" eb="15">
      <t>ヒツヨウ</t>
    </rPh>
    <rPh sb="16" eb="17">
      <t>オウ</t>
    </rPh>
    <rPh sb="20" eb="22">
      <t>シュウセイ</t>
    </rPh>
    <rPh sb="29" eb="32">
      <t>ホンジョウケン</t>
    </rPh>
    <rPh sb="33" eb="34">
      <t>レイ</t>
    </rPh>
    <phoneticPr fontId="18"/>
  </si>
  <si>
    <t>　　　⑴本見積はクレーンメーカー及び機種指定､自車･庸車の指定は無いものと致します。</t>
    <phoneticPr fontId="18"/>
  </si>
  <si>
    <t>　　 (２) 　 作業時間は8:00～17:00とし、すべて1日分を保証願います。</t>
    <rPh sb="9" eb="11">
      <t>サギョウ</t>
    </rPh>
    <rPh sb="11" eb="13">
      <t>ジカン</t>
    </rPh>
    <rPh sb="31" eb="32">
      <t>ニチ</t>
    </rPh>
    <rPh sb="32" eb="33">
      <t>ブン</t>
    </rPh>
    <rPh sb="34" eb="36">
      <t>ホショウ</t>
    </rPh>
    <rPh sb="36" eb="37">
      <t>ネガ</t>
    </rPh>
    <phoneticPr fontId="1"/>
  </si>
  <si>
    <t>　　 　早出残業、時間外作業は割増等を含め、別途申し受けます。</t>
    <rPh sb="4" eb="6">
      <t>ハヤデ</t>
    </rPh>
    <rPh sb="6" eb="8">
      <t>ザンギョウ</t>
    </rPh>
    <rPh sb="9" eb="12">
      <t>ジカンガイ</t>
    </rPh>
    <rPh sb="12" eb="14">
      <t>サギョウ</t>
    </rPh>
    <rPh sb="15" eb="18">
      <t>ワリマシナド</t>
    </rPh>
    <rPh sb="19" eb="20">
      <t>フク</t>
    </rPh>
    <rPh sb="22" eb="24">
      <t>ベット</t>
    </rPh>
    <rPh sb="24" eb="25">
      <t>モウ</t>
    </rPh>
    <rPh sb="26" eb="27">
      <t>ウ</t>
    </rPh>
    <phoneticPr fontId="1"/>
  </si>
  <si>
    <t>燃料・油脂費は、予想される実費を記載</t>
    <rPh sb="8" eb="10">
      <t>ヨソウ</t>
    </rPh>
    <rPh sb="13" eb="15">
      <t>ジッピ</t>
    </rPh>
    <rPh sb="16" eb="18">
      <t>キサイ</t>
    </rPh>
    <phoneticPr fontId="1"/>
  </si>
  <si>
    <t>例として、016油圧伸縮ジブ型・排出ガス対策型（２０１４規制）025－001　２５を記載しています。他による場合は諸元などを確認してください。　　</t>
    <rPh sb="0" eb="1">
      <t>レイ</t>
    </rPh>
    <rPh sb="8" eb="10">
      <t>ユアツ</t>
    </rPh>
    <rPh sb="10" eb="12">
      <t>シンシュク</t>
    </rPh>
    <rPh sb="14" eb="15">
      <t>ガタ</t>
    </rPh>
    <rPh sb="16" eb="18">
      <t>ハイシュツ</t>
    </rPh>
    <rPh sb="20" eb="23">
      <t>タイサクガタ</t>
    </rPh>
    <rPh sb="28" eb="30">
      <t>キセイ</t>
    </rPh>
    <rPh sb="42" eb="44">
      <t>キサイ</t>
    </rPh>
    <rPh sb="50" eb="51">
      <t>タ</t>
    </rPh>
    <rPh sb="54" eb="56">
      <t>バアイ</t>
    </rPh>
    <rPh sb="57" eb="59">
      <t>ショゲン</t>
    </rPh>
    <rPh sb="62" eb="64">
      <t>カクニン</t>
    </rPh>
    <phoneticPr fontId="18"/>
  </si>
  <si>
    <t>（参考）</t>
    <rPh sb="1" eb="3">
      <t>サンコウ</t>
    </rPh>
    <phoneticPr fontId="18"/>
  </si>
  <si>
    <t>Cp：工事原価（単位円）</t>
    <rPh sb="3" eb="7">
      <t>コウジゲンカ</t>
    </rPh>
    <rPh sb="8" eb="10">
      <t>タンイ</t>
    </rPh>
    <rPh sb="10" eb="11">
      <t>エン</t>
    </rPh>
    <phoneticPr fontId="18"/>
  </si>
  <si>
    <t>（東京の例）</t>
    <rPh sb="1" eb="3">
      <t>トウキョウ</t>
    </rPh>
    <rPh sb="4" eb="5">
      <t>レイ</t>
    </rPh>
    <phoneticPr fontId="1"/>
  </si>
  <si>
    <t>労災保険は含まれていません。必要に応じて修正ください。</t>
    <rPh sb="0" eb="4">
      <t>ロウサイホケン</t>
    </rPh>
    <rPh sb="5" eb="6">
      <t>フク</t>
    </rPh>
    <rPh sb="14" eb="16">
      <t>ヒツヨウ</t>
    </rPh>
    <rPh sb="17" eb="18">
      <t>オウ</t>
    </rPh>
    <rPh sb="20" eb="22">
      <t>シュウセイ</t>
    </rPh>
    <phoneticPr fontId="1"/>
  </si>
  <si>
    <t>　</t>
    <phoneticPr fontId="1"/>
  </si>
  <si>
    <t>機械損料の計算式（例）</t>
    <rPh sb="0" eb="2">
      <t>キカイ</t>
    </rPh>
    <rPh sb="2" eb="4">
      <t>ソンリョウ</t>
    </rPh>
    <rPh sb="5" eb="8">
      <t>ケイサンシキ</t>
    </rPh>
    <rPh sb="9" eb="10">
      <t>レイ</t>
    </rPh>
    <phoneticPr fontId="18"/>
  </si>
  <si>
    <t>労務費の算出</t>
    <rPh sb="0" eb="3">
      <t>ロウムヒ</t>
    </rPh>
    <rPh sb="4" eb="6">
      <t>サンシュツ</t>
    </rPh>
    <phoneticPr fontId="18"/>
  </si>
  <si>
    <t>基礎価格（単位千円</t>
    <rPh sb="0" eb="4">
      <t>キソカカク</t>
    </rPh>
    <rPh sb="5" eb="7">
      <t>タンイ</t>
    </rPh>
    <rPh sb="7" eb="9">
      <t>センエン</t>
    </rPh>
    <phoneticPr fontId="20"/>
  </si>
  <si>
    <t>一般管理費率（土木工事工事費積算要領及び基準の運用（国土交通省））</t>
    <rPh sb="0" eb="5">
      <t>イッパンカンリヒ</t>
    </rPh>
    <rPh sb="5" eb="6">
      <t>リツ</t>
    </rPh>
    <rPh sb="7" eb="11">
      <t>ドボクコウジ</t>
    </rPh>
    <rPh sb="11" eb="14">
      <t>コウジヒ</t>
    </rPh>
    <rPh sb="14" eb="18">
      <t>セキサンヨウリョウ</t>
    </rPh>
    <rPh sb="18" eb="19">
      <t>オヨ</t>
    </rPh>
    <rPh sb="20" eb="22">
      <t>キジュン</t>
    </rPh>
    <rPh sb="23" eb="25">
      <t>ウンヨウ</t>
    </rPh>
    <rPh sb="26" eb="31">
      <t>コクドコウツウショウ</t>
    </rPh>
    <phoneticPr fontId="18"/>
  </si>
  <si>
    <t>その他必要経費</t>
    <rPh sb="2" eb="3">
      <t>タ</t>
    </rPh>
    <rPh sb="3" eb="7">
      <t>ヒツヨウケイヒ</t>
    </rPh>
    <phoneticPr fontId="1"/>
  </si>
  <si>
    <t>ラフタークレーン２５ｔ</t>
    <phoneticPr fontId="1"/>
  </si>
  <si>
    <t>　　消費税（１０％）</t>
    <phoneticPr fontId="1"/>
  </si>
  <si>
    <t xml:space="preserve">  </t>
    <phoneticPr fontId="1"/>
  </si>
  <si>
    <t>　　合         計</t>
    <phoneticPr fontId="1"/>
  </si>
  <si>
    <r>
      <t>年間労働日数２２６</t>
    </r>
    <r>
      <rPr>
        <b/>
        <sz val="11"/>
        <color rgb="FFFF0000"/>
        <rFont val="ＭＳ Ｐゴシック"/>
        <family val="3"/>
        <charset val="128"/>
        <scheme val="minor"/>
      </rPr>
      <t>日</t>
    </r>
    <r>
      <rPr>
        <sz val="11"/>
        <color rgb="FFFF0000"/>
        <rFont val="ＭＳ Ｐゴシック"/>
        <family val="3"/>
        <charset val="128"/>
        <scheme val="minor"/>
      </rPr>
      <t>/年　（得意先の入手時年間稼働日より）</t>
    </r>
    <rPh sb="0" eb="2">
      <t>ネンカン</t>
    </rPh>
    <rPh sb="14" eb="17">
      <t>トクイサキ</t>
    </rPh>
    <rPh sb="18" eb="21">
      <t>ニュウシュジ</t>
    </rPh>
    <rPh sb="21" eb="23">
      <t>ネンカン</t>
    </rPh>
    <rPh sb="23" eb="26">
      <t>カドウビ</t>
    </rPh>
    <phoneticPr fontId="20"/>
  </si>
  <si>
    <r>
      <t>労働年数は20歳～60歳の40年間と仮定→</t>
    </r>
    <r>
      <rPr>
        <sz val="11"/>
        <color rgb="FFFF0000"/>
        <rFont val="ＭＳ Ｐゴシック"/>
        <family val="3"/>
        <charset val="128"/>
        <scheme val="minor"/>
      </rPr>
      <t>平均３０年間として算出</t>
    </r>
    <rPh sb="0" eb="2">
      <t>ロウドウ</t>
    </rPh>
    <rPh sb="2" eb="4">
      <t>ネンスウ</t>
    </rPh>
    <rPh sb="7" eb="8">
      <t>サイ</t>
    </rPh>
    <rPh sb="11" eb="12">
      <t>サイ</t>
    </rPh>
    <rPh sb="15" eb="17">
      <t>ネンカン</t>
    </rPh>
    <rPh sb="18" eb="20">
      <t>カテイ</t>
    </rPh>
    <rPh sb="21" eb="23">
      <t>ヘイキン</t>
    </rPh>
    <rPh sb="25" eb="26">
      <t>ネン</t>
    </rPh>
    <rPh sb="26" eb="27">
      <t>アイダ</t>
    </rPh>
    <rPh sb="30" eb="32">
      <t>サンシュツ</t>
    </rPh>
    <phoneticPr fontId="20"/>
  </si>
  <si>
    <t>　〃</t>
    <phoneticPr fontId="20"/>
  </si>
  <si>
    <t>削除</t>
    <rPh sb="0" eb="2">
      <t>サクジョ</t>
    </rPh>
    <phoneticPr fontId="18"/>
  </si>
  <si>
    <t>B</t>
    <phoneticPr fontId="20"/>
  </si>
  <si>
    <r>
      <t>（公共工事設計労務単価×1日）÷</t>
    </r>
    <r>
      <rPr>
        <sz val="10"/>
        <color rgb="FFFF0000"/>
        <rFont val="ＭＳ Ｐゴシック"/>
        <family val="3"/>
        <charset val="128"/>
        <scheme val="minor"/>
      </rPr>
      <t>30年</t>
    </r>
    <rPh sb="1" eb="11">
      <t>コウキョウコウジセッケイロウムタンカ</t>
    </rPh>
    <rPh sb="13" eb="14">
      <t>ニチ</t>
    </rPh>
    <rPh sb="18" eb="19">
      <t>ネン</t>
    </rPh>
    <phoneticPr fontId="20"/>
  </si>
  <si>
    <t>変更</t>
    <rPh sb="0" eb="2">
      <t>ヘンコウ</t>
    </rPh>
    <phoneticPr fontId="18"/>
  </si>
  <si>
    <r>
      <t>1時間　現場毎 　</t>
    </r>
    <r>
      <rPr>
        <sz val="10"/>
        <color rgb="FFFF0000"/>
        <rFont val="ＭＳ Ｐゴシック"/>
        <family val="3"/>
        <charset val="128"/>
        <scheme val="minor"/>
      </rPr>
      <t>2</t>
    </r>
    <r>
      <rPr>
        <sz val="10"/>
        <color theme="1"/>
        <rFont val="ＭＳ Ｐゴシック"/>
        <family val="3"/>
        <charset val="128"/>
        <scheme val="minor"/>
      </rPr>
      <t>回/月</t>
    </r>
    <rPh sb="1" eb="3">
      <t>ジカン</t>
    </rPh>
    <rPh sb="4" eb="6">
      <t>ゲンバ</t>
    </rPh>
    <rPh sb="6" eb="7">
      <t>ゴト</t>
    </rPh>
    <rPh sb="10" eb="11">
      <t>カイ</t>
    </rPh>
    <rPh sb="12" eb="13">
      <t>ツキ</t>
    </rPh>
    <phoneticPr fontId="20"/>
  </si>
  <si>
    <r>
      <t>公共工事設計労務単価÷8時間</t>
    </r>
    <r>
      <rPr>
        <sz val="10"/>
        <color rgb="FFFF0000"/>
        <rFont val="ＭＳ Ｐゴシック"/>
        <family val="3"/>
        <charset val="128"/>
        <scheme val="minor"/>
      </rPr>
      <t>×1.25</t>
    </r>
    <r>
      <rPr>
        <sz val="10"/>
        <color theme="1"/>
        <rFont val="ＭＳ Ｐゴシック"/>
        <family val="3"/>
        <charset val="128"/>
        <scheme val="minor"/>
      </rPr>
      <t>×24回/年</t>
    </r>
    <rPh sb="0" eb="4">
      <t>コウキョウコウジ</t>
    </rPh>
    <rPh sb="4" eb="10">
      <t>セッケイロウムタンカ</t>
    </rPh>
    <rPh sb="12" eb="14">
      <t>ジカン</t>
    </rPh>
    <rPh sb="22" eb="23">
      <t>カイ</t>
    </rPh>
    <rPh sb="24" eb="25">
      <t>ネン</t>
    </rPh>
    <phoneticPr fontId="20"/>
  </si>
  <si>
    <r>
      <t xml:space="preserve">　　　　　　〃               </t>
    </r>
    <r>
      <rPr>
        <sz val="10"/>
        <color rgb="FFFF0000"/>
        <rFont val="ＭＳ Ｐゴシック"/>
        <family val="3"/>
        <charset val="128"/>
        <scheme val="minor"/>
      </rPr>
      <t>ただし別途残業請求</t>
    </r>
    <rPh sb="25" eb="27">
      <t>ベット</t>
    </rPh>
    <rPh sb="27" eb="31">
      <t>ザンギョウセイキュウ</t>
    </rPh>
    <phoneticPr fontId="20"/>
  </si>
  <si>
    <t xml:space="preserve">           　　　     〃</t>
    <phoneticPr fontId="20"/>
  </si>
  <si>
    <r>
      <rPr>
        <strike/>
        <sz val="10"/>
        <color rgb="FFFF0000"/>
        <rFont val="ＭＳ Ｐゴシック"/>
        <family val="3"/>
        <charset val="128"/>
        <scheme val="minor"/>
      </rPr>
      <t>安全衛生協議会</t>
    </r>
    <r>
      <rPr>
        <sz val="10"/>
        <color theme="1"/>
        <rFont val="ＭＳ Ｐゴシック"/>
        <family val="3"/>
        <charset val="128"/>
        <scheme val="minor"/>
      </rPr>
      <t>・職長会への参加</t>
    </r>
    <rPh sb="0" eb="7">
      <t>アンゼンエイセイキョウギカイ</t>
    </rPh>
    <rPh sb="8" eb="11">
      <t>ショクチョウカイ</t>
    </rPh>
    <rPh sb="13" eb="15">
      <t>サンカ</t>
    </rPh>
    <phoneticPr fontId="20"/>
  </si>
  <si>
    <t>　　　　　　〃</t>
    <phoneticPr fontId="20"/>
  </si>
  <si>
    <t>　　　　　　　　　　〃</t>
    <phoneticPr fontId="20"/>
  </si>
  <si>
    <r>
      <t>2日　※建設技能者2人に対し1人受講→</t>
    </r>
    <r>
      <rPr>
        <sz val="10"/>
        <color rgb="FFFF0000"/>
        <rFont val="ＭＳ Ｐゴシック"/>
        <family val="3"/>
        <charset val="128"/>
        <scheme val="minor"/>
      </rPr>
      <t>全員</t>
    </r>
    <rPh sb="1" eb="2">
      <t>ニチ</t>
    </rPh>
    <rPh sb="4" eb="6">
      <t>ケンセツ</t>
    </rPh>
    <rPh sb="6" eb="9">
      <t>ギノウシャ</t>
    </rPh>
    <rPh sb="10" eb="11">
      <t>ニン</t>
    </rPh>
    <rPh sb="12" eb="13">
      <t>タイ</t>
    </rPh>
    <rPh sb="15" eb="16">
      <t>ニン</t>
    </rPh>
    <rPh sb="16" eb="18">
      <t>ジュコウ</t>
    </rPh>
    <rPh sb="19" eb="21">
      <t>ゼンイン</t>
    </rPh>
    <phoneticPr fontId="20"/>
  </si>
  <si>
    <r>
      <t>（（公共工事設計労務単価×2日）+受講料）÷</t>
    </r>
    <r>
      <rPr>
        <sz val="10"/>
        <color rgb="FFFF0000"/>
        <rFont val="ＭＳ Ｐゴシック"/>
        <family val="3"/>
        <charset val="128"/>
        <scheme val="minor"/>
      </rPr>
      <t>30年</t>
    </r>
    <rPh sb="2" eb="12">
      <t>コウキョウコウジセッケイロウムタンカ</t>
    </rPh>
    <rPh sb="14" eb="15">
      <t>ニチ</t>
    </rPh>
    <rPh sb="17" eb="20">
      <t>ジュコウリョウ</t>
    </rPh>
    <rPh sb="24" eb="25">
      <t>ネン</t>
    </rPh>
    <phoneticPr fontId="20"/>
  </si>
  <si>
    <r>
      <t>（（公共工事設計労務単価×1日）+受講料）÷</t>
    </r>
    <r>
      <rPr>
        <sz val="10"/>
        <color rgb="FFFF0000"/>
        <rFont val="ＭＳ Ｐゴシック"/>
        <family val="3"/>
        <charset val="128"/>
        <scheme val="minor"/>
      </rPr>
      <t>30年</t>
    </r>
    <phoneticPr fontId="18"/>
  </si>
  <si>
    <t>職長等再教育及び安全衛生責任者教育</t>
    <phoneticPr fontId="20"/>
  </si>
  <si>
    <r>
      <t>（（公共工事設計労務単価×1日）+受講料）</t>
    </r>
    <r>
      <rPr>
        <sz val="10"/>
        <color rgb="FFFF0000"/>
        <rFont val="ＭＳ Ｐゴシック"/>
        <family val="3"/>
        <charset val="128"/>
        <scheme val="minor"/>
      </rPr>
      <t>÷5</t>
    </r>
    <rPh sb="2" eb="12">
      <t>コウキョウコウジセッケイロウムタンカ</t>
    </rPh>
    <rPh sb="14" eb="15">
      <t>ニチ</t>
    </rPh>
    <rPh sb="17" eb="20">
      <t>ジュコウリョウ</t>
    </rPh>
    <phoneticPr fontId="20"/>
  </si>
  <si>
    <t>移動式クレーン運転士免許</t>
    <rPh sb="0" eb="3">
      <t>イドウシキ</t>
    </rPh>
    <rPh sb="7" eb="10">
      <t>ウンテンシ</t>
    </rPh>
    <rPh sb="10" eb="12">
      <t>メンキョ</t>
    </rPh>
    <phoneticPr fontId="20"/>
  </si>
  <si>
    <t>実技講習6日+学科試験1日</t>
    <rPh sb="0" eb="2">
      <t>ジツギ</t>
    </rPh>
    <rPh sb="2" eb="4">
      <t>コウシュウ</t>
    </rPh>
    <rPh sb="5" eb="6">
      <t>ヒ</t>
    </rPh>
    <rPh sb="7" eb="9">
      <t>ガッカ</t>
    </rPh>
    <rPh sb="9" eb="11">
      <t>シケン</t>
    </rPh>
    <rPh sb="12" eb="13">
      <t>ヒ</t>
    </rPh>
    <phoneticPr fontId="18"/>
  </si>
  <si>
    <t>会</t>
    <rPh sb="0" eb="1">
      <t>カイ</t>
    </rPh>
    <phoneticPr fontId="18"/>
  </si>
  <si>
    <t>(公共工事設計労務単価×7日)+受講料÷30</t>
    <rPh sb="1" eb="5">
      <t>コウキョウコウジ</t>
    </rPh>
    <rPh sb="5" eb="11">
      <t>セッケイロウムタンカ</t>
    </rPh>
    <rPh sb="13" eb="14">
      <t>ヒ</t>
    </rPh>
    <rPh sb="16" eb="19">
      <t>ジュコウリョウ</t>
    </rPh>
    <phoneticPr fontId="18"/>
  </si>
  <si>
    <t>受講料：コベルコ135,000円+学科8,800円</t>
    <rPh sb="0" eb="3">
      <t>ジュコウリョウ</t>
    </rPh>
    <rPh sb="15" eb="16">
      <t>エン</t>
    </rPh>
    <rPh sb="17" eb="19">
      <t>ガッカ</t>
    </rPh>
    <rPh sb="24" eb="25">
      <t>エン</t>
    </rPh>
    <phoneticPr fontId="18"/>
  </si>
  <si>
    <r>
      <t>（（公共工事設計労務単価×3日）+受講料）÷</t>
    </r>
    <r>
      <rPr>
        <sz val="10"/>
        <color rgb="FFFF0000"/>
        <rFont val="ＭＳ Ｐゴシック"/>
        <family val="3"/>
        <charset val="128"/>
        <scheme val="minor"/>
      </rPr>
      <t>30年</t>
    </r>
    <rPh sb="2" eb="12">
      <t>コウキョウコウジセッケイロウムタンカ</t>
    </rPh>
    <rPh sb="14" eb="15">
      <t>ニチ</t>
    </rPh>
    <rPh sb="17" eb="20">
      <t>ジュコウリョウ</t>
    </rPh>
    <rPh sb="24" eb="25">
      <t>ネン</t>
    </rPh>
    <phoneticPr fontId="20"/>
  </si>
  <si>
    <r>
      <t>（協会講習受講料＋設計労務単価（</t>
    </r>
    <r>
      <rPr>
        <sz val="10"/>
        <color rgb="FFFF0000"/>
        <rFont val="ＭＳ Ｐゴシック"/>
        <family val="3"/>
        <charset val="128"/>
        <scheme val="minor"/>
      </rPr>
      <t>法定</t>
    </r>
    <r>
      <rPr>
        <sz val="10"/>
        <color theme="1"/>
        <rFont val="ＭＳ Ｐゴシック"/>
        <family val="3"/>
        <charset val="128"/>
        <scheme val="minor"/>
      </rPr>
      <t>休日割増））÷５年</t>
    </r>
    <rPh sb="1" eb="3">
      <t>キョウカイ</t>
    </rPh>
    <rPh sb="3" eb="5">
      <t>コウシュウ</t>
    </rPh>
    <rPh sb="5" eb="8">
      <t>ジュコウリョウ</t>
    </rPh>
    <rPh sb="9" eb="15">
      <t>セッケイロウムタンカ</t>
    </rPh>
    <rPh sb="16" eb="18">
      <t>ホウテイ</t>
    </rPh>
    <rPh sb="18" eb="21">
      <t>キュウジツワ</t>
    </rPh>
    <rPh sb="21" eb="22">
      <t>マ</t>
    </rPh>
    <phoneticPr fontId="20"/>
  </si>
  <si>
    <t>C</t>
    <phoneticPr fontId="20"/>
  </si>
  <si>
    <t>　</t>
    <phoneticPr fontId="20"/>
  </si>
  <si>
    <r>
      <t xml:space="preserve">１日      </t>
    </r>
    <r>
      <rPr>
        <sz val="10"/>
        <color rgb="FFFF0000"/>
        <rFont val="ＭＳ Ｐゴシック"/>
        <family val="3"/>
        <charset val="128"/>
        <scheme val="minor"/>
      </rPr>
      <t>別途請求</t>
    </r>
    <rPh sb="1" eb="2">
      <t>ニチ</t>
    </rPh>
    <rPh sb="8" eb="12">
      <t>ベットセイキュウ</t>
    </rPh>
    <phoneticPr fontId="20"/>
  </si>
  <si>
    <t>ドラレコ</t>
    <phoneticPr fontId="20"/>
  </si>
  <si>
    <r>
      <t>無線機</t>
    </r>
    <r>
      <rPr>
        <sz val="10"/>
        <color rgb="FFFF0000"/>
        <rFont val="ＭＳ Ｐゴシック"/>
        <family val="3"/>
        <charset val="128"/>
        <scheme val="minor"/>
      </rPr>
      <t>（１対1)</t>
    </r>
    <rPh sb="0" eb="3">
      <t>ムセンキ</t>
    </rPh>
    <rPh sb="5" eb="6">
      <t>タイ</t>
    </rPh>
    <phoneticPr fontId="20"/>
  </si>
  <si>
    <r>
      <t>購入単価×</t>
    </r>
    <r>
      <rPr>
        <sz val="10"/>
        <color rgb="FFFF0000"/>
        <rFont val="ＭＳ Ｐゴシック"/>
        <family val="3"/>
        <charset val="128"/>
        <scheme val="minor"/>
      </rPr>
      <t>1台</t>
    </r>
    <r>
      <rPr>
        <sz val="10"/>
        <color theme="1"/>
        <rFont val="ＭＳ Ｐゴシック"/>
        <family val="3"/>
        <charset val="128"/>
        <scheme val="minor"/>
      </rPr>
      <t>÷</t>
    </r>
    <r>
      <rPr>
        <sz val="10"/>
        <color rgb="FFFF0000"/>
        <rFont val="ＭＳ Ｐゴシック"/>
        <family val="3"/>
        <charset val="128"/>
        <scheme val="minor"/>
      </rPr>
      <t>5（耐用年数5年</t>
    </r>
    <r>
      <rPr>
        <sz val="10"/>
        <color theme="1"/>
        <rFont val="ＭＳ Ｐゴシック"/>
        <family val="3"/>
        <charset val="128"/>
        <scheme val="minor"/>
      </rPr>
      <t>）+</t>
    </r>
    <r>
      <rPr>
        <sz val="10"/>
        <color rgb="FFFF0000"/>
        <rFont val="ＭＳ Ｐゴシック"/>
        <family val="3"/>
        <charset val="128"/>
        <scheme val="minor"/>
      </rPr>
      <t>修繕維持費(30,000円/年)</t>
    </r>
    <rPh sb="0" eb="4">
      <t>コウニュウタンカ</t>
    </rPh>
    <rPh sb="6" eb="7">
      <t>ダイ</t>
    </rPh>
    <rPh sb="10" eb="14">
      <t>タイヨウネンスウ</t>
    </rPh>
    <rPh sb="15" eb="16">
      <t>ネン</t>
    </rPh>
    <rPh sb="18" eb="20">
      <t>シュウゼン</t>
    </rPh>
    <rPh sb="20" eb="22">
      <t>イジ</t>
    </rPh>
    <rPh sb="22" eb="23">
      <t>ヒ</t>
    </rPh>
    <rPh sb="30" eb="31">
      <t>エン</t>
    </rPh>
    <rPh sb="32" eb="33">
      <t>ネン</t>
    </rPh>
    <phoneticPr fontId="20"/>
  </si>
  <si>
    <t>作業開始前の点検費用</t>
    <rPh sb="0" eb="5">
      <t>サギョウカイシマエ</t>
    </rPh>
    <rPh sb="6" eb="10">
      <t>テンケンヒヨウ</t>
    </rPh>
    <phoneticPr fontId="18"/>
  </si>
  <si>
    <t>０．５時間/日</t>
    <rPh sb="3" eb="5">
      <t>ジカン</t>
    </rPh>
    <rPh sb="6" eb="7">
      <t>ヒ</t>
    </rPh>
    <phoneticPr fontId="18"/>
  </si>
  <si>
    <t>(公共工事設計労務単価(残業単価)÷16×226日</t>
    <rPh sb="1" eb="7">
      <t>コウキョウコウジセッケイ</t>
    </rPh>
    <rPh sb="7" eb="11">
      <t>ロウムタンカ</t>
    </rPh>
    <rPh sb="12" eb="14">
      <t>ザンギョウ</t>
    </rPh>
    <rPh sb="14" eb="16">
      <t>タンカ</t>
    </rPh>
    <rPh sb="24" eb="25">
      <t>ニチ</t>
    </rPh>
    <phoneticPr fontId="18"/>
  </si>
  <si>
    <t>追加</t>
    <rPh sb="0" eb="2">
      <t>ツイカ</t>
    </rPh>
    <phoneticPr fontId="18"/>
  </si>
  <si>
    <t>月例点検費用</t>
    <rPh sb="0" eb="4">
      <t>ゲツレイテンケン</t>
    </rPh>
    <rPh sb="4" eb="6">
      <t>ヒヨウ</t>
    </rPh>
    <phoneticPr fontId="18"/>
  </si>
  <si>
    <t>２時間/月</t>
    <rPh sb="1" eb="3">
      <t>ジカン</t>
    </rPh>
    <rPh sb="4" eb="5">
      <t>ツキ</t>
    </rPh>
    <phoneticPr fontId="18"/>
  </si>
  <si>
    <t>(公共工事設計労務単価(残業単価)÷8×2(H)×12(月)</t>
    <rPh sb="1" eb="7">
      <t>コウキョウコウジセッケイ</t>
    </rPh>
    <rPh sb="7" eb="11">
      <t>ロウムタンカ</t>
    </rPh>
    <rPh sb="12" eb="14">
      <t>ザンギョウ</t>
    </rPh>
    <rPh sb="14" eb="16">
      <t>タンカ</t>
    </rPh>
    <rPh sb="28" eb="29">
      <t>ツキ</t>
    </rPh>
    <phoneticPr fontId="18"/>
  </si>
  <si>
    <t>その他安全衛生経費</t>
    <rPh sb="2" eb="3">
      <t>タ</t>
    </rPh>
    <rPh sb="3" eb="9">
      <t>アンゼンエイセイケイヒ</t>
    </rPh>
    <phoneticPr fontId="18"/>
  </si>
  <si>
    <t>　その他労災保険料</t>
    <rPh sb="3" eb="4">
      <t>タ</t>
    </rPh>
    <rPh sb="4" eb="9">
      <t>ロウサイホケンリョウ</t>
    </rPh>
    <phoneticPr fontId="18"/>
  </si>
  <si>
    <t>式</t>
    <rPh sb="0" eb="1">
      <t>シキ</t>
    </rPh>
    <phoneticPr fontId="18"/>
  </si>
  <si>
    <t>　労災上乗せ保険料</t>
    <rPh sb="1" eb="5">
      <t>ロウサイウワノ</t>
    </rPh>
    <rPh sb="6" eb="9">
      <t>ホケンリョウ</t>
    </rPh>
    <phoneticPr fontId="18"/>
  </si>
  <si>
    <t>　月次安全会議等教育費用</t>
    <rPh sb="1" eb="3">
      <t>ゲツジ</t>
    </rPh>
    <rPh sb="3" eb="7">
      <t>アンゼンカイギ</t>
    </rPh>
    <rPh sb="7" eb="8">
      <t>トウ</t>
    </rPh>
    <rPh sb="8" eb="12">
      <t>キョウイクヒヨウ</t>
    </rPh>
    <phoneticPr fontId="18"/>
  </si>
  <si>
    <t>公共工事設計労務単価÷8時間×1.25×2時間×1２回/年</t>
    <rPh sb="0" eb="4">
      <t>コウキョウコウジ</t>
    </rPh>
    <rPh sb="4" eb="10">
      <t>セッケイロウムタンカ</t>
    </rPh>
    <rPh sb="12" eb="14">
      <t>ジカン</t>
    </rPh>
    <rPh sb="21" eb="23">
      <t>ジカン</t>
    </rPh>
    <rPh sb="26" eb="27">
      <t>カイ</t>
    </rPh>
    <rPh sb="28" eb="29">
      <t>ネン</t>
    </rPh>
    <phoneticPr fontId="20"/>
  </si>
  <si>
    <t>月１回</t>
    <rPh sb="0" eb="1">
      <t>ツキ</t>
    </rPh>
    <rPh sb="2" eb="3">
      <t>カイ</t>
    </rPh>
    <phoneticPr fontId="18"/>
  </si>
  <si>
    <t>　年度安全衛生大会</t>
    <rPh sb="1" eb="3">
      <t>ネンド</t>
    </rPh>
    <rPh sb="3" eb="9">
      <t>アンゼンエイセイタイカイ</t>
    </rPh>
    <phoneticPr fontId="18"/>
  </si>
  <si>
    <t>公共工事設計労務単価×1.35</t>
    <rPh sb="0" eb="4">
      <t>コウキョウコウジ</t>
    </rPh>
    <rPh sb="4" eb="10">
      <t>セッケイロウムタンカ</t>
    </rPh>
    <phoneticPr fontId="20"/>
  </si>
  <si>
    <t>年１回</t>
    <rPh sb="0" eb="1">
      <t>ネン</t>
    </rPh>
    <rPh sb="2" eb="3">
      <t>カイ</t>
    </rPh>
    <phoneticPr fontId="18"/>
  </si>
  <si>
    <t>　クレーンメーカー講習会</t>
    <rPh sb="9" eb="12">
      <t>コウシュウカイ</t>
    </rPh>
    <phoneticPr fontId="18"/>
  </si>
  <si>
    <t>　得意先安全協力会費・職長会費</t>
    <rPh sb="1" eb="4">
      <t>トクイサキ</t>
    </rPh>
    <rPh sb="4" eb="9">
      <t>アンゼンキョウリョクカイ</t>
    </rPh>
    <rPh sb="9" eb="10">
      <t>ヒ</t>
    </rPh>
    <rPh sb="11" eb="15">
      <t>ショクチョウカイヒ</t>
    </rPh>
    <phoneticPr fontId="18"/>
  </si>
  <si>
    <t>　健康管理費（熱中症対策飲料他)</t>
    <rPh sb="1" eb="6">
      <t>ケンコウカンリヒ</t>
    </rPh>
    <rPh sb="7" eb="12">
      <t>ネッチュウショウタイサク</t>
    </rPh>
    <rPh sb="12" eb="14">
      <t>インリョウ</t>
    </rPh>
    <rPh sb="14" eb="15">
      <t>ホカ</t>
    </rPh>
    <phoneticPr fontId="18"/>
  </si>
  <si>
    <t xml:space="preserve">  退職金積立</t>
    <rPh sb="2" eb="5">
      <t>タイショクキン</t>
    </rPh>
    <rPh sb="5" eb="7">
      <t>ツミタテ</t>
    </rPh>
    <phoneticPr fontId="18"/>
  </si>
  <si>
    <t>×</t>
    <phoneticPr fontId="20"/>
  </si>
  <si>
    <t>÷</t>
    <phoneticPr fontId="20"/>
  </si>
  <si>
    <t>226日</t>
    <rPh sb="3" eb="4">
      <t>ニチ</t>
    </rPh>
    <phoneticPr fontId="20"/>
  </si>
  <si>
    <t>設計労務単価上のその他経費12,400×</t>
    <rPh sb="0" eb="6">
      <t>セッケイロウムタンカ</t>
    </rPh>
    <rPh sb="6" eb="7">
      <t>ジョウ</t>
    </rPh>
    <rPh sb="10" eb="11">
      <t>タ</t>
    </rPh>
    <rPh sb="11" eb="13">
      <t>ケイヒ</t>
    </rPh>
    <phoneticPr fontId="18"/>
  </si>
  <si>
    <t>社会保険料　30,500×15.981%×226</t>
    <rPh sb="0" eb="5">
      <t>シャカイホケンリョウ</t>
    </rPh>
    <phoneticPr fontId="18"/>
  </si>
  <si>
    <t>※安全衛生経費は公共工事設計労務単価のその他経費(41%)に含まれる？</t>
    <rPh sb="1" eb="7">
      <t>アンゼンエイセイケイヒ</t>
    </rPh>
    <rPh sb="8" eb="12">
      <t>コウキョウコウジ</t>
    </rPh>
    <rPh sb="12" eb="18">
      <t>セッケイロウムタンカ</t>
    </rPh>
    <rPh sb="21" eb="22">
      <t>タ</t>
    </rPh>
    <rPh sb="22" eb="24">
      <t>ケイヒ</t>
    </rPh>
    <rPh sb="30" eb="31">
      <t>フク</t>
    </rPh>
    <phoneticPr fontId="18"/>
  </si>
  <si>
    <t>建設技能者にかかる移動式クレーン建設業の「安全衛生経費」算出表 (安全対策委員会作成）</t>
    <rPh sb="0" eb="2">
      <t>ケンセツ</t>
    </rPh>
    <rPh sb="2" eb="5">
      <t>ギノウシャ</t>
    </rPh>
    <rPh sb="9" eb="12">
      <t>イドウシキ</t>
    </rPh>
    <rPh sb="16" eb="19">
      <t>ケンセツギョウ</t>
    </rPh>
    <rPh sb="21" eb="23">
      <t>アンゼン</t>
    </rPh>
    <rPh sb="23" eb="25">
      <t>エイセイ</t>
    </rPh>
    <rPh sb="25" eb="27">
      <t>ケイヒ</t>
    </rPh>
    <rPh sb="28" eb="30">
      <t>サンシュツ</t>
    </rPh>
    <rPh sb="30" eb="31">
      <t>ヒョウ</t>
    </rPh>
    <rPh sb="33" eb="35">
      <t>アンゼン</t>
    </rPh>
    <rPh sb="35" eb="37">
      <t>タイサク</t>
    </rPh>
    <rPh sb="37" eb="40">
      <t>イインカイ</t>
    </rPh>
    <rPh sb="40" eb="42">
      <t>サクセイ</t>
    </rPh>
    <phoneticPr fontId="20"/>
  </si>
  <si>
    <t>千円</t>
    <rPh sb="0" eb="2">
      <t>センエン</t>
    </rPh>
    <phoneticPr fontId="18"/>
  </si>
  <si>
    <t>円</t>
    <rPh sb="0" eb="1">
      <t>エン</t>
    </rPh>
    <phoneticPr fontId="18"/>
  </si>
  <si>
    <t>その他必要経費</t>
    <rPh sb="3" eb="5">
      <t>ヒツヨウ</t>
    </rPh>
    <rPh sb="5" eb="7">
      <t>ケイヒ</t>
    </rPh>
    <phoneticPr fontId="1"/>
  </si>
  <si>
    <t>その他必要経費内訳</t>
    <rPh sb="3" eb="5">
      <t>ヒツヨウ</t>
    </rPh>
    <rPh sb="5" eb="7">
      <t>ケイヒ</t>
    </rPh>
    <rPh sb="7" eb="9">
      <t>ウチワケ</t>
    </rPh>
    <phoneticPr fontId="1"/>
  </si>
  <si>
    <t>法定福利費は、事業主負担分を算出（この表の例では、東京@３０５００円×15.981％≒4,874）（社会保険料参照）</t>
    <rPh sb="0" eb="5">
      <t>ホウテイフクリヒ</t>
    </rPh>
    <rPh sb="7" eb="13">
      <t>ジギョウヌシフタンブン</t>
    </rPh>
    <rPh sb="14" eb="16">
      <t>サンシュツ</t>
    </rPh>
    <rPh sb="19" eb="20">
      <t>ヒョウ</t>
    </rPh>
    <rPh sb="21" eb="22">
      <t>レイ</t>
    </rPh>
    <rPh sb="25" eb="27">
      <t>トウキョウ</t>
    </rPh>
    <rPh sb="33" eb="34">
      <t>エン</t>
    </rPh>
    <rPh sb="50" eb="57">
      <t>シャカイホケンリョウサンショウ</t>
    </rPh>
    <phoneticPr fontId="1"/>
  </si>
  <si>
    <t>その他必要な経費は、設計労務単価の４１％になることに留意が必要とされています。（設計労務単価の参考公表には必要な経費が表示されており、東京の必要な経費は12,400円（42,900円-30,500円)とされ、法定福利費（4,874円）、安全衛生経費（3,935円）及び建退共掛け金（３２０円）を控除すると、3,271円になります。ここでは例として5,000円としました。)</t>
    <rPh sb="2" eb="3">
      <t>タ</t>
    </rPh>
    <rPh sb="3" eb="5">
      <t>ヒツヨウ</t>
    </rPh>
    <rPh sb="6" eb="8">
      <t>ケイヒ</t>
    </rPh>
    <rPh sb="10" eb="16">
      <t>セッケイロウムタンカ</t>
    </rPh>
    <rPh sb="26" eb="28">
      <t>リュウイ</t>
    </rPh>
    <rPh sb="29" eb="31">
      <t>ヒツヨウ</t>
    </rPh>
    <rPh sb="47" eb="49">
      <t>サンコウ</t>
    </rPh>
    <rPh sb="49" eb="51">
      <t>コウヒョウ</t>
    </rPh>
    <rPh sb="53" eb="55">
      <t>ヒツヨウ</t>
    </rPh>
    <rPh sb="56" eb="58">
      <t>ケイヒ</t>
    </rPh>
    <rPh sb="59" eb="61">
      <t>ヒョウジ</t>
    </rPh>
    <rPh sb="67" eb="69">
      <t>トウキョウ</t>
    </rPh>
    <rPh sb="70" eb="72">
      <t>ヒツヨウ</t>
    </rPh>
    <rPh sb="73" eb="75">
      <t>ケイヒ</t>
    </rPh>
    <rPh sb="90" eb="91">
      <t>エン</t>
    </rPh>
    <rPh sb="98" eb="99">
      <t>エン</t>
    </rPh>
    <rPh sb="115" eb="116">
      <t>エン</t>
    </rPh>
    <rPh sb="130" eb="131">
      <t>エン</t>
    </rPh>
    <rPh sb="132" eb="133">
      <t>オヨ</t>
    </rPh>
    <rPh sb="134" eb="137">
      <t>ケンタイキョウ</t>
    </rPh>
    <rPh sb="137" eb="138">
      <t>カ</t>
    </rPh>
    <rPh sb="139" eb="140">
      <t>キン</t>
    </rPh>
    <rPh sb="144" eb="145">
      <t>エン</t>
    </rPh>
    <rPh sb="169" eb="170">
      <t>レイ</t>
    </rPh>
    <phoneticPr fontId="18"/>
  </si>
  <si>
    <t>事業主負担率</t>
    <rPh sb="5" eb="6">
      <t>リツ</t>
    </rPh>
    <phoneticPr fontId="1"/>
  </si>
  <si>
    <t>計算式</t>
    <rPh sb="0" eb="3">
      <t>ケイサンシキ</t>
    </rPh>
    <phoneticPr fontId="18"/>
  </si>
  <si>
    <t>保険料率は「R7保険料率をご覧ください。</t>
    <rPh sb="0" eb="4">
      <t>ホケンリョウリツ</t>
    </rPh>
    <rPh sb="8" eb="12">
      <t>ホケンリョウリツ</t>
    </rPh>
    <rPh sb="14" eb="15">
      <t>ラン</t>
    </rPh>
    <phoneticPr fontId="18"/>
  </si>
  <si>
    <t xml:space="preserve"> </t>
    <phoneticPr fontId="18"/>
  </si>
  <si>
    <t>安全衛生経費は、当協会安全対策委員会決定の建設技能者にかかる移動式クレーン建設業の「安全衛生経費」より算出 （この表の例では、東京@30,500円、年間稼働日数234日として例示（安全衛生費参照）</t>
    <rPh sb="0" eb="4">
      <t>アンゼンエイセイ</t>
    </rPh>
    <rPh sb="4" eb="6">
      <t>ケイヒ</t>
    </rPh>
    <rPh sb="8" eb="11">
      <t>トウキョウカイ</t>
    </rPh>
    <rPh sb="11" eb="18">
      <t>アンゼンタイサクイインカイ</t>
    </rPh>
    <rPh sb="18" eb="20">
      <t>ケッテイ</t>
    </rPh>
    <rPh sb="57" eb="58">
      <t>ヒョウ</t>
    </rPh>
    <rPh sb="59" eb="60">
      <t>レイ</t>
    </rPh>
    <rPh sb="63" eb="66">
      <t>トウキョウタンカ</t>
    </rPh>
    <rPh sb="72" eb="73">
      <t>エン</t>
    </rPh>
    <rPh sb="74" eb="78">
      <t>ネンカンカドウ</t>
    </rPh>
    <rPh sb="78" eb="80">
      <t>ニッスウ</t>
    </rPh>
    <rPh sb="83" eb="84">
      <t>ニチ</t>
    </rPh>
    <rPh sb="87" eb="89">
      <t>レイジ</t>
    </rPh>
    <rPh sb="90" eb="95">
      <t>アンゼンエイセイヒ</t>
    </rPh>
    <rPh sb="95" eb="97">
      <t>サンショウ</t>
    </rPh>
    <phoneticPr fontId="1"/>
  </si>
  <si>
    <t>上記算定表では、基礎価格（実勢取引価格）は、３５，１００千円と表示されています。</t>
    <rPh sb="0" eb="2">
      <t>ジョウキ</t>
    </rPh>
    <rPh sb="2" eb="4">
      <t>サンテイ</t>
    </rPh>
    <rPh sb="4" eb="5">
      <t>ヒョウ</t>
    </rPh>
    <rPh sb="8" eb="12">
      <t>キソカカク</t>
    </rPh>
    <rPh sb="13" eb="15">
      <t>ジッセイ</t>
    </rPh>
    <rPh sb="15" eb="19">
      <t>トリヒキカカク</t>
    </rPh>
    <rPh sb="28" eb="30">
      <t>センエン</t>
    </rPh>
    <rPh sb="31" eb="33">
      <t>ヒョウジ</t>
    </rPh>
    <phoneticPr fontId="18"/>
  </si>
  <si>
    <t>必要に応じて基礎価格を記入ください</t>
    <rPh sb="0" eb="2">
      <t>ヒツヨウ</t>
    </rPh>
    <rPh sb="3" eb="4">
      <t>オウ</t>
    </rPh>
    <rPh sb="6" eb="10">
      <t>キソカカク</t>
    </rPh>
    <rPh sb="11" eb="13">
      <t>キニュウ</t>
    </rPh>
    <phoneticPr fontId="18"/>
  </si>
  <si>
    <t>標準労務費（東京の例）</t>
    <rPh sb="0" eb="5">
      <t>ヒョウジュンロウムヒ</t>
    </rPh>
    <rPh sb="6" eb="8">
      <t>トウキョウ</t>
    </rPh>
    <rPh sb="9" eb="10">
      <t>レイ</t>
    </rPh>
    <phoneticPr fontId="18"/>
  </si>
  <si>
    <t>←該当する都道府県の労務費を記入ください。</t>
    <rPh sb="1" eb="3">
      <t>ガイトウ</t>
    </rPh>
    <rPh sb="5" eb="9">
      <t>トドウフケン</t>
    </rPh>
    <rPh sb="10" eb="13">
      <t>ロウムヒ</t>
    </rPh>
    <rPh sb="14" eb="16">
      <t>キニュウ</t>
    </rPh>
    <phoneticPr fontId="18"/>
  </si>
  <si>
    <t>←該当する都道府県の保険料率を記入ください。</t>
    <rPh sb="1" eb="3">
      <t>ガイトウ</t>
    </rPh>
    <rPh sb="5" eb="9">
      <t>トドウフケン</t>
    </rPh>
    <rPh sb="10" eb="14">
      <t>ホケンリョウリツ</t>
    </rPh>
    <rPh sb="15" eb="17">
      <t>キニュウ</t>
    </rPh>
    <phoneticPr fontId="18"/>
  </si>
  <si>
    <t>法定福利費＝標準労務費×保険料率</t>
    <rPh sb="0" eb="5">
      <t>ホウテイフクリヒ</t>
    </rPh>
    <rPh sb="6" eb="11">
      <t>ヒョウジュンロウムヒ</t>
    </rPh>
    <rPh sb="12" eb="16">
      <t>ホケンリョウリツ</t>
    </rPh>
    <phoneticPr fontId="18"/>
  </si>
  <si>
    <t>労務費の基準：適正な労務費を確保することを目的として中央建設業審議会が勧告</t>
    <rPh sb="0" eb="3">
      <t>ロウムヒ</t>
    </rPh>
    <rPh sb="4" eb="6">
      <t>キジュン</t>
    </rPh>
    <rPh sb="7" eb="9">
      <t>テキセイ</t>
    </rPh>
    <rPh sb="10" eb="13">
      <t>ロウムヒ</t>
    </rPh>
    <rPh sb="14" eb="16">
      <t>カクホ</t>
    </rPh>
    <rPh sb="21" eb="23">
      <t>モクテキ</t>
    </rPh>
    <rPh sb="26" eb="34">
      <t>チュウオウケンセツギョウシンギカイ</t>
    </rPh>
    <rPh sb="35" eb="37">
      <t>カンコク</t>
    </rPh>
    <phoneticPr fontId="18"/>
  </si>
  <si>
    <t>労務費は、労務費の基準値（クレーン運転）より算出（この表の例では、東京の３０，５００円として例示）（労務費参照）</t>
    <rPh sb="0" eb="3">
      <t>ロウムヒ</t>
    </rPh>
    <rPh sb="5" eb="8">
      <t>ロウムヒ</t>
    </rPh>
    <rPh sb="9" eb="11">
      <t>キジュン</t>
    </rPh>
    <rPh sb="11" eb="12">
      <t>チ</t>
    </rPh>
    <rPh sb="17" eb="19">
      <t>ウンテン</t>
    </rPh>
    <rPh sb="22" eb="24">
      <t>サンシュツ</t>
    </rPh>
    <rPh sb="27" eb="28">
      <t>ヒョウ</t>
    </rPh>
    <rPh sb="29" eb="30">
      <t>レイ</t>
    </rPh>
    <rPh sb="33" eb="35">
      <t>トウキョウ</t>
    </rPh>
    <rPh sb="42" eb="43">
      <t>エン</t>
    </rPh>
    <rPh sb="46" eb="48">
      <t>レイジ</t>
    </rPh>
    <rPh sb="50" eb="55">
      <t>ロウムヒサンショウ</t>
    </rPh>
    <phoneticPr fontId="1"/>
  </si>
  <si>
    <t>基準値：国土交通省において、労務費の基準により導き出される具体的な数値</t>
    <rPh sb="0" eb="2">
      <t>キジュン</t>
    </rPh>
    <rPh sb="2" eb="3">
      <t>アタイ</t>
    </rPh>
    <rPh sb="4" eb="9">
      <t>コクドコウツウショウ</t>
    </rPh>
    <rPh sb="14" eb="17">
      <t>ロウムヒ</t>
    </rPh>
    <rPh sb="18" eb="20">
      <t>キジュン</t>
    </rPh>
    <rPh sb="23" eb="24">
      <t>ミチビ</t>
    </rPh>
    <rPh sb="25" eb="26">
      <t>ダ</t>
    </rPh>
    <rPh sb="29" eb="32">
      <t>グタイテキ</t>
    </rPh>
    <rPh sb="33" eb="35">
      <t>スウチ</t>
    </rPh>
    <phoneticPr fontId="18"/>
  </si>
  <si>
    <t>（公共工事設計労務単価を計算の基礎）</t>
    <rPh sb="1" eb="5">
      <t>コウキョウコウジ</t>
    </rPh>
    <rPh sb="5" eb="7">
      <t>セッケイ</t>
    </rPh>
    <rPh sb="7" eb="11">
      <t>ロウムタンカ</t>
    </rPh>
    <rPh sb="12" eb="14">
      <t>ケイサン</t>
    </rPh>
    <rPh sb="15" eb="17">
      <t>キソ</t>
    </rPh>
    <phoneticPr fontId="18"/>
  </si>
  <si>
    <t>管理費率は、国交省公表の土木工事工事費積算要領及び基準の運用の一般管理費の中間値の１５％としました。</t>
    <rPh sb="0" eb="4">
      <t>カンリヒリツ</t>
    </rPh>
    <rPh sb="6" eb="9">
      <t>コッコウショウ</t>
    </rPh>
    <rPh sb="9" eb="11">
      <t>コウヒョウ</t>
    </rPh>
    <rPh sb="12" eb="14">
      <t>ドボク</t>
    </rPh>
    <rPh sb="31" eb="36">
      <t>イッパンカンリヒ</t>
    </rPh>
    <rPh sb="37" eb="40">
      <t>チュウカンチ</t>
    </rPh>
    <phoneticPr fontId="18"/>
  </si>
  <si>
    <t>※特車、回送に伴う残業等別途とします。</t>
    <rPh sb="1" eb="3">
      <t>トクシャ</t>
    </rPh>
    <rPh sb="4" eb="6">
      <t>カイソウ</t>
    </rPh>
    <rPh sb="7" eb="8">
      <t>トモナ</t>
    </rPh>
    <rPh sb="9" eb="12">
      <t>ザンギョウトウ</t>
    </rPh>
    <rPh sb="12" eb="14">
      <t>ベット</t>
    </rPh>
    <phoneticPr fontId="1"/>
  </si>
  <si>
    <t xml:space="preserve"> </t>
    <phoneticPr fontId="1"/>
  </si>
  <si>
    <t>（小数点を除き５桁、東京を例としています。）</t>
    <rPh sb="1" eb="4">
      <t>ショウスウテン</t>
    </rPh>
    <rPh sb="5" eb="6">
      <t>ノゾ</t>
    </rPh>
    <rPh sb="8" eb="9">
      <t>ケタ</t>
    </rPh>
    <rPh sb="10" eb="12">
      <t>トウキョウ</t>
    </rPh>
    <rPh sb="13" eb="14">
      <t>レイ</t>
    </rPh>
    <phoneticPr fontId="18"/>
  </si>
  <si>
    <t>建退共など掛け金</t>
    <rPh sb="0" eb="3">
      <t>ケンタイキョウ</t>
    </rPh>
    <rPh sb="5" eb="6">
      <t>カ</t>
    </rPh>
    <rPh sb="7" eb="8">
      <t>キン</t>
    </rPh>
    <phoneticPr fontId="18"/>
  </si>
  <si>
    <t>建退共など掛け金：職金共済契約の掛金は、省令で不可欠な経費とされているため、３２０円を記載（建退共以外に中退共などに掛け金がある場合はその掛け金）</t>
    <rPh sb="0" eb="3">
      <t>ケンタイキョウ</t>
    </rPh>
    <rPh sb="5" eb="6">
      <t>カ</t>
    </rPh>
    <rPh sb="7" eb="8">
      <t>キン</t>
    </rPh>
    <rPh sb="20" eb="22">
      <t>ショウレイ</t>
    </rPh>
    <rPh sb="23" eb="26">
      <t>フカケツ</t>
    </rPh>
    <rPh sb="27" eb="29">
      <t>ケイヒ</t>
    </rPh>
    <rPh sb="41" eb="42">
      <t>エン</t>
    </rPh>
    <rPh sb="43" eb="45">
      <t>キサイ</t>
    </rPh>
    <rPh sb="46" eb="49">
      <t>ケンタイキョウ</t>
    </rPh>
    <rPh sb="49" eb="51">
      <t>イガイ</t>
    </rPh>
    <rPh sb="52" eb="55">
      <t>チュウタイキョウ</t>
    </rPh>
    <rPh sb="58" eb="59">
      <t>カ</t>
    </rPh>
    <rPh sb="60" eb="61">
      <t>キン</t>
    </rPh>
    <rPh sb="64" eb="66">
      <t>バアイ</t>
    </rPh>
    <rPh sb="69" eb="70">
      <t>カ</t>
    </rPh>
    <rPh sb="71" eb="72">
      <t>キン</t>
    </rPh>
    <phoneticPr fontId="18"/>
  </si>
  <si>
    <t>※この見積書は例です。実情に応じて変更ください。</t>
    <rPh sb="3" eb="6">
      <t>ミツモリショ</t>
    </rPh>
    <rPh sb="7" eb="8">
      <t>レイ</t>
    </rPh>
    <rPh sb="11" eb="13">
      <t>ジツジョウ</t>
    </rPh>
    <rPh sb="14" eb="15">
      <t>オウ</t>
    </rPh>
    <rPh sb="17" eb="19">
      <t>ヘンコウ</t>
    </rPh>
    <phoneticPr fontId="1"/>
  </si>
  <si>
    <r>
      <t xml:space="preserve">　　(13)移動式クレーンにおける 「置き場」 </t>
    </r>
    <r>
      <rPr>
        <sz val="12"/>
        <color indexed="8"/>
        <rFont val="ＭＳ Ｐゴシック"/>
        <family val="3"/>
        <charset val="128"/>
      </rPr>
      <t>⇔</t>
    </r>
    <r>
      <rPr>
        <sz val="11"/>
        <color theme="1"/>
        <rFont val="ＭＳ Ｐゴシック"/>
        <family val="3"/>
        <charset val="128"/>
        <scheme val="minor"/>
      </rPr>
      <t xml:space="preserve"> 「現場」 間の回送費は別途貴社にてご負担願います。</t>
    </r>
    <rPh sb="6" eb="8">
      <t>イドウ</t>
    </rPh>
    <rPh sb="8" eb="9">
      <t>シキ</t>
    </rPh>
    <rPh sb="19" eb="20">
      <t>オ</t>
    </rPh>
    <rPh sb="21" eb="22">
      <t>バ</t>
    </rPh>
    <rPh sb="27" eb="29">
      <t>ゲンバ</t>
    </rPh>
    <rPh sb="31" eb="32">
      <t>カン</t>
    </rPh>
    <rPh sb="33" eb="35">
      <t>カイソウ</t>
    </rPh>
    <rPh sb="35" eb="36">
      <t>ヒ</t>
    </rPh>
    <rPh sb="37" eb="39">
      <t>ベット</t>
    </rPh>
    <rPh sb="39" eb="41">
      <t>キシャ</t>
    </rPh>
    <rPh sb="44" eb="46">
      <t>フタン</t>
    </rPh>
    <rPh sb="46" eb="47">
      <t>ネガ</t>
    </rPh>
    <phoneticPr fontId="1"/>
  </si>
  <si>
    <r>
      <t>　　(14)出入庫に伴う費用は</t>
    </r>
    <r>
      <rPr>
        <sz val="10.5"/>
        <color indexed="8"/>
        <rFont val="ＭＳ Ｐゴシック"/>
        <family val="3"/>
        <charset val="128"/>
      </rPr>
      <t>、貴社にてご負担願います。</t>
    </r>
    <rPh sb="6" eb="7">
      <t>デ</t>
    </rPh>
    <rPh sb="7" eb="9">
      <t>ニュウコ</t>
    </rPh>
    <rPh sb="10" eb="11">
      <t>トモナ</t>
    </rPh>
    <rPh sb="12" eb="14">
      <t>ヒヨウ</t>
    </rPh>
    <rPh sb="16" eb="18">
      <t>キシャ</t>
    </rPh>
    <rPh sb="21" eb="23">
      <t>フタン</t>
    </rPh>
    <rPh sb="23" eb="24">
      <t>ネガ</t>
    </rPh>
    <phoneticPr fontId="1"/>
  </si>
  <si>
    <r>
      <t>　　(15)出庫後の作業中止の場合は、見積額の (　　　　　) ％を</t>
    </r>
    <r>
      <rPr>
        <sz val="10.5"/>
        <color indexed="8"/>
        <rFont val="ＭＳ Ｐゴシック"/>
        <family val="3"/>
        <charset val="128"/>
      </rPr>
      <t>、貴社にてご負担願います。</t>
    </r>
    <rPh sb="6" eb="7">
      <t>デ</t>
    </rPh>
    <rPh sb="8" eb="9">
      <t>ゴ</t>
    </rPh>
    <rPh sb="10" eb="12">
      <t>サギョウ</t>
    </rPh>
    <rPh sb="12" eb="14">
      <t>チュウシ</t>
    </rPh>
    <rPh sb="15" eb="17">
      <t>バアイ</t>
    </rPh>
    <rPh sb="19" eb="21">
      <t>ミツモリ</t>
    </rPh>
    <rPh sb="21" eb="22">
      <t>ガク</t>
    </rPh>
    <rPh sb="35" eb="37">
      <t>キシャ</t>
    </rPh>
    <rPh sb="40" eb="42">
      <t>フタン</t>
    </rPh>
    <rPh sb="42" eb="43">
      <t>ネガ</t>
    </rPh>
    <phoneticPr fontId="1"/>
  </si>
  <si>
    <r>
      <t>　　(18)夜間作業の当日朝の作業中止は、６時間保証願います</t>
    </r>
    <r>
      <rPr>
        <sz val="10.5"/>
        <color indexed="8"/>
        <rFont val="ＭＳ Ｐゴシック"/>
        <family val="3"/>
        <charset val="128"/>
      </rPr>
      <t>。</t>
    </r>
    <rPh sb="6" eb="8">
      <t>ヤカン</t>
    </rPh>
    <rPh sb="8" eb="10">
      <t>サギョウ</t>
    </rPh>
    <rPh sb="11" eb="13">
      <t>トウジツ</t>
    </rPh>
    <rPh sb="13" eb="14">
      <t>アサ</t>
    </rPh>
    <rPh sb="15" eb="17">
      <t>サギョウ</t>
    </rPh>
    <rPh sb="17" eb="19">
      <t>チュウシ</t>
    </rPh>
    <rPh sb="22" eb="24">
      <t>ジカン</t>
    </rPh>
    <rPh sb="24" eb="26">
      <t>ホショウ</t>
    </rPh>
    <rPh sb="26" eb="27">
      <t>ネガ</t>
    </rPh>
    <phoneticPr fontId="1"/>
  </si>
  <si>
    <r>
      <t>　　(19)作業中の不可抗力による損害については</t>
    </r>
    <r>
      <rPr>
        <sz val="10.5"/>
        <color indexed="8"/>
        <rFont val="ＭＳ Ｐゴシック"/>
        <family val="3"/>
        <charset val="128"/>
      </rPr>
      <t>、貴社にてご負担願います。</t>
    </r>
    <rPh sb="6" eb="9">
      <t>サギョウチュウ</t>
    </rPh>
    <rPh sb="10" eb="14">
      <t>フカコウリョク</t>
    </rPh>
    <rPh sb="17" eb="19">
      <t>ソンガイ</t>
    </rPh>
    <rPh sb="25" eb="27">
      <t>キシャ</t>
    </rPh>
    <rPh sb="30" eb="32">
      <t>フタン</t>
    </rPh>
    <rPh sb="32" eb="33">
      <t>ネガ</t>
    </rPh>
    <phoneticPr fontId="1"/>
  </si>
  <si>
    <t>　　(20)車輌制限令その他法規に従うための諸費用(先導車の費用等)は別途貴社にて用意願います。</t>
    <rPh sb="6" eb="8">
      <t>シャリョウ</t>
    </rPh>
    <rPh sb="8" eb="10">
      <t>セイゲン</t>
    </rPh>
    <rPh sb="10" eb="11">
      <t>レイ</t>
    </rPh>
    <rPh sb="13" eb="14">
      <t>タ</t>
    </rPh>
    <rPh sb="14" eb="16">
      <t>ホウキ</t>
    </rPh>
    <rPh sb="17" eb="18">
      <t>シタガ</t>
    </rPh>
    <rPh sb="22" eb="25">
      <t>ショヒヨウ</t>
    </rPh>
    <rPh sb="26" eb="28">
      <t>センドウ</t>
    </rPh>
    <rPh sb="28" eb="29">
      <t>シャ</t>
    </rPh>
    <rPh sb="30" eb="32">
      <t>ヒヨウ</t>
    </rPh>
    <rPh sb="32" eb="33">
      <t>トウ</t>
    </rPh>
    <rPh sb="37" eb="39">
      <t>キシャ</t>
    </rPh>
    <rPh sb="41" eb="43">
      <t>ヨウイ</t>
    </rPh>
    <rPh sb="43" eb="44">
      <t>ネガ</t>
    </rPh>
    <phoneticPr fontId="1"/>
  </si>
  <si>
    <t>　　(21)オペレーターの出張時の宿泊、食事代は別途貴社にてご負担願います。</t>
    <rPh sb="13" eb="15">
      <t>シュッチョウ</t>
    </rPh>
    <rPh sb="15" eb="16">
      <t>ジ</t>
    </rPh>
    <rPh sb="17" eb="19">
      <t>シュクハク</t>
    </rPh>
    <rPh sb="20" eb="22">
      <t>ショクジ</t>
    </rPh>
    <rPh sb="22" eb="23">
      <t>ダイ</t>
    </rPh>
    <rPh sb="24" eb="26">
      <t>ベット</t>
    </rPh>
    <rPh sb="26" eb="28">
      <t>キシャ</t>
    </rPh>
    <rPh sb="31" eb="33">
      <t>フタン</t>
    </rPh>
    <rPh sb="33" eb="34">
      <t>ネガ</t>
    </rPh>
    <phoneticPr fontId="1"/>
  </si>
  <si>
    <r>
      <t>　　(22)</t>
    </r>
    <r>
      <rPr>
        <sz val="10.5"/>
        <color indexed="8"/>
        <rFont val="ＭＳ Ｐゴシック"/>
        <family val="3"/>
        <charset val="128"/>
      </rPr>
      <t>天災等の災害及び過失なき盗難により、作業現場内機材の損害が発生した場合については、</t>
    </r>
    <rPh sb="6" eb="8">
      <t>テンサイ</t>
    </rPh>
    <rPh sb="8" eb="9">
      <t>トウ</t>
    </rPh>
    <rPh sb="10" eb="12">
      <t>サイガイ</t>
    </rPh>
    <rPh sb="12" eb="13">
      <t>オヨ</t>
    </rPh>
    <rPh sb="14" eb="16">
      <t>カシツ</t>
    </rPh>
    <rPh sb="18" eb="20">
      <t>トウナン</t>
    </rPh>
    <rPh sb="24" eb="26">
      <t>サギョウ</t>
    </rPh>
    <rPh sb="26" eb="28">
      <t>ゲンバ</t>
    </rPh>
    <rPh sb="28" eb="29">
      <t>ナイ</t>
    </rPh>
    <rPh sb="29" eb="31">
      <t>キザイ</t>
    </rPh>
    <rPh sb="32" eb="34">
      <t>ソンガイ</t>
    </rPh>
    <rPh sb="35" eb="37">
      <t>ハッセイ</t>
    </rPh>
    <rPh sb="39" eb="41">
      <t>バアイ</t>
    </rPh>
    <phoneticPr fontId="1"/>
  </si>
  <si>
    <r>
      <t>　　(23)特殊車両通行許可申請料は、別途申し受けます</t>
    </r>
    <r>
      <rPr>
        <sz val="10.5"/>
        <color indexed="8"/>
        <rFont val="ＭＳ Ｐゴシック"/>
        <family val="3"/>
        <charset val="128"/>
      </rPr>
      <t>。</t>
    </r>
    <rPh sb="6" eb="8">
      <t>トクシュ</t>
    </rPh>
    <rPh sb="8" eb="10">
      <t>シャリョウ</t>
    </rPh>
    <rPh sb="10" eb="12">
      <t>ツウコウ</t>
    </rPh>
    <rPh sb="12" eb="14">
      <t>キョカ</t>
    </rPh>
    <rPh sb="14" eb="16">
      <t>シンセイ</t>
    </rPh>
    <rPh sb="16" eb="17">
      <t>リョウ</t>
    </rPh>
    <rPh sb="19" eb="21">
      <t>ベット</t>
    </rPh>
    <rPh sb="21" eb="22">
      <t>モウ</t>
    </rPh>
    <rPh sb="23" eb="24">
      <t>ウ</t>
    </rPh>
    <phoneticPr fontId="1"/>
  </si>
  <si>
    <t>　　(24)御社のご都合で（機械のご用命を）キャンセル（＝取り消し）をされる場合、弊社へのご通知の時期に、</t>
    <rPh sb="6" eb="7">
      <t>ゴ</t>
    </rPh>
    <rPh sb="7" eb="8">
      <t>シャ</t>
    </rPh>
    <rPh sb="10" eb="12">
      <t>ツゴウ</t>
    </rPh>
    <rPh sb="14" eb="16">
      <t>キカイ</t>
    </rPh>
    <rPh sb="18" eb="20">
      <t>ヨウメイ</t>
    </rPh>
    <rPh sb="29" eb="30">
      <t>ト</t>
    </rPh>
    <rPh sb="31" eb="32">
      <t>ケ</t>
    </rPh>
    <rPh sb="38" eb="40">
      <t>バアイ</t>
    </rPh>
    <rPh sb="41" eb="43">
      <t>ヘイシャ</t>
    </rPh>
    <rPh sb="46" eb="48">
      <t>ツウチ</t>
    </rPh>
    <rPh sb="49" eb="51">
      <t>ジキ</t>
    </rPh>
    <phoneticPr fontId="1"/>
  </si>
  <si>
    <t>　　(25)その他　(　　　　　　　                                               ) は別途貴社にてご負担願います。</t>
    <rPh sb="8" eb="9">
      <t>タ</t>
    </rPh>
    <rPh sb="68" eb="70">
      <t>ベット</t>
    </rPh>
    <rPh sb="70" eb="72">
      <t>キシャ</t>
    </rPh>
    <rPh sb="75" eb="77">
      <t>フタン</t>
    </rPh>
    <rPh sb="77" eb="78">
      <t>ネガ</t>
    </rPh>
    <phoneticPr fontId="1"/>
  </si>
  <si>
    <r>
      <t>　　(16)夜間作業の場合は、作業時間は２０時から５時とし、料金は昼間料金の50％増とします</t>
    </r>
    <r>
      <rPr>
        <sz val="10.5"/>
        <color indexed="8"/>
        <rFont val="ＭＳ Ｐゴシック"/>
        <family val="3"/>
        <charset val="128"/>
      </rPr>
      <t>。</t>
    </r>
    <rPh sb="6" eb="8">
      <t>ヤカン</t>
    </rPh>
    <rPh sb="8" eb="10">
      <t>サギョウ</t>
    </rPh>
    <rPh sb="11" eb="13">
      <t>バアイ</t>
    </rPh>
    <rPh sb="15" eb="17">
      <t>サギョウ</t>
    </rPh>
    <rPh sb="17" eb="19">
      <t>ジカン</t>
    </rPh>
    <rPh sb="22" eb="23">
      <t>ジ</t>
    </rPh>
    <rPh sb="26" eb="27">
      <t>ジ</t>
    </rPh>
    <rPh sb="30" eb="32">
      <t>リョウキン</t>
    </rPh>
    <rPh sb="33" eb="35">
      <t>ヒルマ</t>
    </rPh>
    <rPh sb="35" eb="37">
      <t>リョウキン</t>
    </rPh>
    <rPh sb="41" eb="42">
      <t>ゾウ</t>
    </rPh>
    <phoneticPr fontId="1"/>
  </si>
  <si>
    <r>
      <t>　　(17)夜間及び日曜・祭日に組立解体を行う場合は、回送及び組立解体費は50％増とします</t>
    </r>
    <r>
      <rPr>
        <sz val="10.5"/>
        <color indexed="8"/>
        <rFont val="ＭＳ Ｐゴシック"/>
        <family val="3"/>
        <charset val="128"/>
      </rPr>
      <t>。</t>
    </r>
    <rPh sb="6" eb="8">
      <t>ヤカン</t>
    </rPh>
    <rPh sb="8" eb="9">
      <t>オヨ</t>
    </rPh>
    <rPh sb="10" eb="12">
      <t>ニチヨウ</t>
    </rPh>
    <rPh sb="13" eb="15">
      <t>サイジツ</t>
    </rPh>
    <rPh sb="16" eb="18">
      <t>クミタテ</t>
    </rPh>
    <rPh sb="18" eb="20">
      <t>カイタイ</t>
    </rPh>
    <rPh sb="21" eb="22">
      <t>オコナ</t>
    </rPh>
    <rPh sb="23" eb="25">
      <t>バアイ</t>
    </rPh>
    <rPh sb="27" eb="29">
      <t>カイソウ</t>
    </rPh>
    <rPh sb="29" eb="30">
      <t>オヨ</t>
    </rPh>
    <rPh sb="31" eb="33">
      <t>クミタテ</t>
    </rPh>
    <rPh sb="33" eb="35">
      <t>カイタイ</t>
    </rPh>
    <rPh sb="35" eb="36">
      <t>ヒ</t>
    </rPh>
    <rPh sb="40" eb="41">
      <t>ゾウ</t>
    </rPh>
    <phoneticPr fontId="1"/>
  </si>
  <si>
    <t>建設技能者にかかる移動式クレーン建設業の「安全衛生経費」算出表 （（参考）理事提出資料）</t>
    <rPh sb="0" eb="2">
      <t>ケンセツ</t>
    </rPh>
    <rPh sb="2" eb="5">
      <t>ギノウシャ</t>
    </rPh>
    <rPh sb="9" eb="12">
      <t>イドウシキ</t>
    </rPh>
    <rPh sb="16" eb="19">
      <t>ケンセツギョウ</t>
    </rPh>
    <rPh sb="21" eb="23">
      <t>アンゼン</t>
    </rPh>
    <rPh sb="23" eb="25">
      <t>エイセイ</t>
    </rPh>
    <rPh sb="25" eb="27">
      <t>ケイヒ</t>
    </rPh>
    <rPh sb="28" eb="30">
      <t>サンシュツ</t>
    </rPh>
    <rPh sb="30" eb="31">
      <t>ヒョウ</t>
    </rPh>
    <rPh sb="34" eb="36">
      <t>サンコウ</t>
    </rPh>
    <rPh sb="37" eb="39">
      <t>リジ</t>
    </rPh>
    <rPh sb="39" eb="41">
      <t>テイシュツ</t>
    </rPh>
    <rPh sb="41" eb="43">
      <t>シリョウ</t>
    </rPh>
    <phoneticPr fontId="20"/>
  </si>
  <si>
    <t>機械経費は、国交省公表の請負工事機械積算要領　別表第１　建設機械等損料算定表により算出（この表の例では、42,200円（取得価格３５，１００千円）として例示）（機械損料参照）</t>
    <rPh sb="0" eb="4">
      <t>キカイケイヒ</t>
    </rPh>
    <rPh sb="6" eb="11">
      <t>コッコウショウコウヒョウ</t>
    </rPh>
    <rPh sb="46" eb="47">
      <t>ヒョウ</t>
    </rPh>
    <rPh sb="48" eb="49">
      <t>レイ</t>
    </rPh>
    <rPh sb="58" eb="59">
      <t>エン</t>
    </rPh>
    <rPh sb="60" eb="62">
      <t>シュトク</t>
    </rPh>
    <rPh sb="62" eb="64">
      <t>カカク</t>
    </rPh>
    <rPh sb="70" eb="72">
      <t>センエン</t>
    </rPh>
    <rPh sb="76" eb="78">
      <t>レイジ</t>
    </rPh>
    <rPh sb="80" eb="86">
      <t>キカイソンリョウサンショウ</t>
    </rPh>
    <phoneticPr fontId="1"/>
  </si>
  <si>
    <r>
      <t xml:space="preserve">年間労働日数 </t>
    </r>
    <r>
      <rPr>
        <b/>
        <sz val="11"/>
        <color rgb="FFFF0000"/>
        <rFont val="ＭＳ Ｐゴシック"/>
        <family val="3"/>
        <charset val="128"/>
        <scheme val="minor"/>
      </rPr>
      <t>２３４日</t>
    </r>
    <r>
      <rPr>
        <sz val="11"/>
        <color rgb="FFFF0000"/>
        <rFont val="ＭＳ Ｐゴシック"/>
        <family val="3"/>
        <charset val="128"/>
        <scheme val="minor"/>
      </rPr>
      <t>/年</t>
    </r>
    <r>
      <rPr>
        <sz val="11"/>
        <color theme="1"/>
        <rFont val="ＭＳ Ｐゴシック"/>
        <family val="3"/>
        <charset val="128"/>
        <scheme val="minor"/>
      </rPr>
      <t>　（令和5年6月16日 CCUSにおけるレベル別年収の公表[国土交通省]より）</t>
    </r>
    <rPh sb="0" eb="2">
      <t>ネンカン</t>
    </rPh>
    <rPh sb="15" eb="17">
      <t>レイワ</t>
    </rPh>
    <rPh sb="18" eb="19">
      <t>ネン</t>
    </rPh>
    <rPh sb="20" eb="21">
      <t>ガツ</t>
    </rPh>
    <rPh sb="23" eb="24">
      <t>ニチ</t>
    </rPh>
    <rPh sb="36" eb="37">
      <t>ベツ</t>
    </rPh>
    <rPh sb="37" eb="39">
      <t>ネンシュウ</t>
    </rPh>
    <rPh sb="40" eb="42">
      <t>コウヒョウ</t>
    </rPh>
    <rPh sb="43" eb="45">
      <t>コクド</t>
    </rPh>
    <rPh sb="45" eb="48">
      <t>コウツウショウ</t>
    </rPh>
    <phoneticPr fontId="20"/>
  </si>
  <si>
    <t>（参考に理事より別途提出された「安全衛生経費算出表」添付します。ご参考にしてください。</t>
    <rPh sb="1" eb="3">
      <t>サンコウ</t>
    </rPh>
    <rPh sb="4" eb="6">
      <t>リジ</t>
    </rPh>
    <rPh sb="8" eb="10">
      <t>ベット</t>
    </rPh>
    <rPh sb="10" eb="12">
      <t>テイシュツ</t>
    </rPh>
    <rPh sb="16" eb="20">
      <t>アンゼンエイセイ</t>
    </rPh>
    <rPh sb="20" eb="22">
      <t>ケイヒ</t>
    </rPh>
    <rPh sb="22" eb="24">
      <t>サンシュツ</t>
    </rPh>
    <rPh sb="24" eb="25">
      <t>ヒョウ</t>
    </rPh>
    <rPh sb="26" eb="28">
      <t>テンプ</t>
    </rPh>
    <rPh sb="33" eb="35">
      <t>サンコウ</t>
    </rPh>
    <phoneticPr fontId="18"/>
  </si>
  <si>
    <t>（例）ラフター２５ｔ（２０１４規制）：他の機種などについては、国土交通省作成の請負工事機械積算要領　別表第１　建設機械等損料算定表により算出しました。</t>
    <rPh sb="1" eb="2">
      <t>レイ</t>
    </rPh>
    <rPh sb="15" eb="17">
      <t>キセイ</t>
    </rPh>
    <rPh sb="19" eb="20">
      <t>タ</t>
    </rPh>
    <rPh sb="21" eb="23">
      <t>キシュ</t>
    </rPh>
    <rPh sb="31" eb="36">
      <t>コクドコウツウショウ</t>
    </rPh>
    <rPh sb="36" eb="38">
      <t>サクセイ</t>
    </rPh>
    <rPh sb="39" eb="43">
      <t>ウケオイコウジ</t>
    </rPh>
    <rPh sb="43" eb="45">
      <t>キカイ</t>
    </rPh>
    <rPh sb="45" eb="47">
      <t>セキサン</t>
    </rPh>
    <rPh sb="47" eb="49">
      <t>ヨウリョウ</t>
    </rPh>
    <rPh sb="50" eb="52">
      <t>ベッピョウ</t>
    </rPh>
    <rPh sb="52" eb="53">
      <t>ダイ</t>
    </rPh>
    <rPh sb="55" eb="57">
      <t>ケンセツ</t>
    </rPh>
    <rPh sb="57" eb="60">
      <t>キカイナド</t>
    </rPh>
    <rPh sb="60" eb="62">
      <t>ソンリョウ</t>
    </rPh>
    <rPh sb="62" eb="64">
      <t>サンテイ</t>
    </rPh>
    <rPh sb="64" eb="65">
      <t>ヒョウ</t>
    </rPh>
    <rPh sb="68" eb="70">
      <t>サンシュツ</t>
    </rPh>
    <phoneticPr fontId="18"/>
  </si>
  <si>
    <t>国土交通省の公表資料に基づいて、お示ししていますが、実情に応じて、機械損料をお見積り下さい。</t>
    <rPh sb="0" eb="5">
      <t>コクドコウツウショウ</t>
    </rPh>
    <rPh sb="6" eb="10">
      <t>コウヒョウシリョウ</t>
    </rPh>
    <rPh sb="11" eb="12">
      <t>モト</t>
    </rPh>
    <rPh sb="17" eb="18">
      <t>シメ</t>
    </rPh>
    <rPh sb="26" eb="28">
      <t>ジツジョウ</t>
    </rPh>
    <rPh sb="29" eb="30">
      <t>オウ</t>
    </rPh>
    <rPh sb="33" eb="37">
      <t>キカイソンリョウ</t>
    </rPh>
    <rPh sb="39" eb="41">
      <t>ミツモ</t>
    </rPh>
    <rPh sb="42" eb="43">
      <t>クダ</t>
    </rPh>
    <phoneticPr fontId="18"/>
  </si>
</sst>
</file>

<file path=xl/styles.xml><?xml version="1.0" encoding="utf-8"?>
<styleSheet xmlns="http://schemas.openxmlformats.org/spreadsheetml/2006/main">
  <numFmts count="8">
    <numFmt numFmtId="5" formatCode="&quot;¥&quot;#,##0;&quot;¥&quot;\-#,##0"/>
    <numFmt numFmtId="6" formatCode="&quot;¥&quot;#,##0;[Red]&quot;¥&quot;\-#,##0"/>
    <numFmt numFmtId="176" formatCode="0.000_ "/>
    <numFmt numFmtId="177" formatCode="#,##0_ ;[Red]\-#,##0\ "/>
    <numFmt numFmtId="178" formatCode="0&quot;日&quot;"/>
    <numFmt numFmtId="179" formatCode="0.0%"/>
    <numFmt numFmtId="180" formatCode="#,##0_ "/>
    <numFmt numFmtId="181" formatCode="#,##0.000_ "/>
  </numFmts>
  <fonts count="37">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10.5"/>
      <color indexed="8"/>
      <name val="ＭＳ Ｐゴシック"/>
      <family val="3"/>
      <charset val="128"/>
    </font>
    <font>
      <sz val="18"/>
      <color indexed="8"/>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u/>
      <sz val="18"/>
      <color theme="1"/>
      <name val="ＭＳ Ｐゴシック"/>
      <family val="3"/>
      <charset val="128"/>
      <scheme val="minor"/>
    </font>
    <font>
      <sz val="11"/>
      <name val="ＭＳ Ｐゴシック"/>
      <family val="3"/>
      <charset val="128"/>
      <scheme val="minor"/>
    </font>
    <font>
      <sz val="13"/>
      <name val="ＭＳ 明朝"/>
      <family val="1"/>
      <charset val="128"/>
    </font>
    <font>
      <sz val="11"/>
      <name val="ＭＳ 明朝"/>
      <family val="1"/>
      <charset val="128"/>
    </font>
    <font>
      <sz val="6"/>
      <name val="ＭＳ Ｐゴシック"/>
      <family val="3"/>
      <charset val="128"/>
      <scheme val="minor"/>
    </font>
    <font>
      <sz val="11"/>
      <color rgb="FFFF0000"/>
      <name val="ＭＳ Ｐゴシック"/>
      <family val="2"/>
      <charset val="128"/>
      <scheme val="minor"/>
    </font>
    <font>
      <sz val="6"/>
      <name val="ＭＳ Ｐゴシック"/>
      <family val="2"/>
      <charset val="128"/>
      <scheme val="minor"/>
    </font>
    <font>
      <strike/>
      <sz val="11"/>
      <color rgb="FFFF0000"/>
      <name val="ＭＳ Ｐゴシック"/>
      <family val="3"/>
      <charset val="128"/>
      <scheme val="minor"/>
    </font>
    <font>
      <sz val="20"/>
      <name val="ＭＳ Ｐゴシック"/>
      <family val="3"/>
      <charset val="128"/>
      <scheme val="minor"/>
    </font>
    <font>
      <sz val="20"/>
      <color theme="1"/>
      <name val="ＭＳ Ｐゴシック"/>
      <family val="2"/>
      <charset val="128"/>
      <scheme val="minor"/>
    </font>
    <font>
      <b/>
      <sz val="11"/>
      <color theme="1"/>
      <name val="ＭＳ Ｐゴシック"/>
      <family val="3"/>
      <charset val="128"/>
      <scheme val="minor"/>
    </font>
    <font>
      <sz val="10"/>
      <color theme="1"/>
      <name val="ＭＳ Ｐゴシック"/>
      <family val="2"/>
      <charset val="128"/>
      <scheme val="minor"/>
    </font>
    <font>
      <b/>
      <sz val="10"/>
      <color theme="1"/>
      <name val="ＭＳ Ｐゴシック"/>
      <family val="3"/>
      <charset val="128"/>
      <scheme val="minor"/>
    </font>
    <font>
      <sz val="10"/>
      <name val="ＭＳ Ｐゴシック"/>
      <family val="3"/>
      <charset val="128"/>
      <scheme val="minor"/>
    </font>
    <font>
      <sz val="11"/>
      <color theme="1"/>
      <name val="BIZ UDPゴシック"/>
      <family val="3"/>
      <charset val="128"/>
    </font>
    <font>
      <b/>
      <sz val="12"/>
      <color theme="1"/>
      <name val="ＭＳ Ｐゴシック"/>
      <family val="3"/>
      <charset val="128"/>
      <scheme val="minor"/>
    </font>
    <font>
      <sz val="14"/>
      <color theme="1"/>
      <name val="BIZ UDゴシック"/>
      <family val="3"/>
      <charset val="128"/>
    </font>
    <font>
      <u/>
      <sz val="11"/>
      <color theme="1"/>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sz val="10"/>
      <color rgb="FFFF0000"/>
      <name val="ＭＳ Ｐゴシック"/>
      <family val="3"/>
      <charset val="128"/>
      <scheme val="minor"/>
    </font>
    <font>
      <strike/>
      <sz val="10"/>
      <color rgb="FFFF0000"/>
      <name val="ＭＳ Ｐゴシック"/>
      <family val="3"/>
      <charset val="128"/>
      <scheme val="minor"/>
    </font>
    <font>
      <sz val="11"/>
      <color rgb="FFFF0000"/>
      <name val="BIZ UDPゴシック"/>
      <family val="3"/>
      <charset val="128"/>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39994506668294322"/>
        <bgColor indexed="64"/>
      </patternFill>
    </fill>
    <fill>
      <patternFill patternType="solid">
        <fgColor rgb="FF92D05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3" tint="0.59996337778862885"/>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style="thick">
        <color auto="1"/>
      </top>
      <bottom style="thick">
        <color auto="1"/>
      </bottom>
      <diagonal/>
    </border>
  </borders>
  <cellStyleXfs count="5">
    <xf numFmtId="0" fontId="0" fillId="0" borderId="0">
      <alignment vertical="center"/>
    </xf>
    <xf numFmtId="38" fontId="7" fillId="0" borderId="0" applyFont="0" applyFill="0" applyBorder="0" applyAlignment="0" applyProtection="0">
      <alignment vertical="center"/>
    </xf>
    <xf numFmtId="0" fontId="17" fillId="0" borderId="0"/>
    <xf numFmtId="6"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39">
    <xf numFmtId="0" fontId="0" fillId="0" borderId="0" xfId="0">
      <alignment vertical="center"/>
    </xf>
    <xf numFmtId="0" fontId="0" fillId="2" borderId="0" xfId="0" applyFill="1">
      <alignment vertical="center"/>
    </xf>
    <xf numFmtId="38" fontId="7" fillId="0" borderId="0" xfId="1"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Alignment="1">
      <alignment horizontal="right" vertical="center"/>
    </xf>
    <xf numFmtId="0" fontId="0" fillId="0" borderId="7" xfId="0" applyBorder="1">
      <alignment vertical="center"/>
    </xf>
    <xf numFmtId="0" fontId="0" fillId="0" borderId="7" xfId="0" applyBorder="1" applyAlignment="1">
      <alignment horizontal="right" vertical="center"/>
    </xf>
    <xf numFmtId="0" fontId="0" fillId="0" borderId="0" xfId="0" applyBorder="1">
      <alignment vertical="center"/>
    </xf>
    <xf numFmtId="38" fontId="7" fillId="0" borderId="1" xfId="1" applyFont="1" applyBorder="1">
      <alignment vertical="center"/>
    </xf>
    <xf numFmtId="38" fontId="7" fillId="0" borderId="8" xfId="1" applyFont="1" applyBorder="1">
      <alignment vertical="center"/>
    </xf>
    <xf numFmtId="38" fontId="7" fillId="0" borderId="6" xfId="1" applyFont="1" applyBorder="1">
      <alignment vertical="center"/>
    </xf>
    <xf numFmtId="38" fontId="7" fillId="0" borderId="3" xfId="1" applyFont="1" applyBorder="1">
      <alignment vertical="center"/>
    </xf>
    <xf numFmtId="38" fontId="7" fillId="0" borderId="2" xfId="1" applyFont="1" applyBorder="1">
      <alignment vertical="center"/>
    </xf>
    <xf numFmtId="38" fontId="7" fillId="0" borderId="5" xfId="1" applyFont="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38" fontId="7" fillId="0" borderId="10" xfId="1" applyFont="1" applyBorder="1">
      <alignment vertical="center"/>
    </xf>
    <xf numFmtId="38" fontId="7" fillId="0" borderId="9" xfId="1" applyFont="1" applyBorder="1">
      <alignment vertical="center"/>
    </xf>
    <xf numFmtId="38" fontId="7" fillId="0" borderId="0" xfId="1" applyFont="1" applyBorder="1">
      <alignment vertical="center"/>
    </xf>
    <xf numFmtId="38" fontId="7" fillId="0" borderId="15" xfId="1" applyFont="1" applyBorder="1">
      <alignment vertical="center"/>
    </xf>
    <xf numFmtId="0" fontId="9" fillId="0" borderId="0" xfId="0" applyFont="1" applyAlignment="1">
      <alignment horizontal="right" vertical="center"/>
    </xf>
    <xf numFmtId="10" fontId="0" fillId="0" borderId="0" xfId="0" quotePrefix="1" applyNumberFormat="1">
      <alignment vertical="center"/>
    </xf>
    <xf numFmtId="38" fontId="10" fillId="0" borderId="2" xfId="1" applyFont="1" applyBorder="1" applyAlignment="1">
      <alignment horizontal="center" vertical="center"/>
    </xf>
    <xf numFmtId="0" fontId="10" fillId="0" borderId="0" xfId="0" applyFont="1" applyBorder="1">
      <alignment vertical="center"/>
    </xf>
    <xf numFmtId="0" fontId="0" fillId="0" borderId="0" xfId="0" applyAlignment="1">
      <alignment vertical="center"/>
    </xf>
    <xf numFmtId="0" fontId="11" fillId="0" borderId="0" xfId="0" applyFont="1" applyAlignment="1">
      <alignment vertical="center"/>
    </xf>
    <xf numFmtId="0" fontId="11" fillId="0" borderId="0" xfId="0" applyFont="1">
      <alignment vertical="center"/>
    </xf>
    <xf numFmtId="0" fontId="12" fillId="0" borderId="0" xfId="0" applyFont="1" applyAlignment="1">
      <alignment vertical="center"/>
    </xf>
    <xf numFmtId="0" fontId="12" fillId="0" borderId="0" xfId="0" applyFont="1">
      <alignment vertical="center"/>
    </xf>
    <xf numFmtId="38" fontId="0" fillId="0" borderId="4" xfId="0" applyNumberFormat="1" applyBorder="1">
      <alignment vertical="center"/>
    </xf>
    <xf numFmtId="0" fontId="0" fillId="0" borderId="20" xfId="0" applyBorder="1">
      <alignment vertical="center"/>
    </xf>
    <xf numFmtId="0" fontId="0" fillId="0" borderId="20" xfId="0" applyFill="1" applyBorder="1">
      <alignment vertical="center"/>
    </xf>
    <xf numFmtId="0" fontId="0" fillId="0" borderId="21" xfId="0" applyFill="1" applyBorder="1">
      <alignment vertical="center"/>
    </xf>
    <xf numFmtId="0" fontId="10" fillId="0" borderId="0" xfId="0" applyFont="1">
      <alignment vertical="center"/>
    </xf>
    <xf numFmtId="0" fontId="0" fillId="0" borderId="2" xfId="0" applyBorder="1" applyAlignment="1">
      <alignment horizontal="right" vertical="center" wrapText="1"/>
    </xf>
    <xf numFmtId="0" fontId="0" fillId="0" borderId="23" xfId="0" applyBorder="1">
      <alignment vertical="center"/>
    </xf>
    <xf numFmtId="176" fontId="0" fillId="0" borderId="23" xfId="0" applyNumberFormat="1" applyBorder="1" applyAlignment="1">
      <alignment vertical="center"/>
    </xf>
    <xf numFmtId="176" fontId="0" fillId="0" borderId="0" xfId="0" applyNumberFormat="1">
      <alignment vertical="center"/>
    </xf>
    <xf numFmtId="0" fontId="13" fillId="0" borderId="0" xfId="0" applyFont="1">
      <alignment vertical="center"/>
    </xf>
    <xf numFmtId="38" fontId="7" fillId="0" borderId="4" xfId="1" applyFont="1" applyBorder="1">
      <alignment vertical="center"/>
    </xf>
    <xf numFmtId="176" fontId="0" fillId="0" borderId="6" xfId="0" applyNumberFormat="1" applyBorder="1" applyAlignment="1">
      <alignment vertical="center"/>
    </xf>
    <xf numFmtId="0" fontId="0" fillId="0" borderId="2" xfId="0" applyBorder="1" applyAlignment="1">
      <alignment horizontal="center" vertical="center"/>
    </xf>
    <xf numFmtId="38" fontId="0" fillId="0" borderId="0" xfId="0" applyNumberFormat="1" applyAlignment="1">
      <alignment horizontal="center" vertical="center"/>
    </xf>
    <xf numFmtId="0" fontId="0" fillId="0" borderId="22" xfId="0" applyBorder="1" applyAlignment="1">
      <alignment horizontal="center" vertical="center" wrapText="1"/>
    </xf>
    <xf numFmtId="0" fontId="0" fillId="0" borderId="2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0" xfId="0" applyFont="1" applyBorder="1">
      <alignment vertical="center"/>
    </xf>
    <xf numFmtId="0" fontId="0" fillId="0" borderId="0" xfId="0" applyAlignment="1">
      <alignment vertical="center"/>
    </xf>
    <xf numFmtId="0" fontId="0" fillId="0" borderId="0" xfId="0" applyAlignment="1">
      <alignment vertical="center"/>
    </xf>
    <xf numFmtId="0" fontId="0" fillId="0" borderId="0" xfId="0" applyAlignment="1">
      <alignment horizontal="left" vertical="top"/>
    </xf>
    <xf numFmtId="38" fontId="10" fillId="0" borderId="22" xfId="1" applyFont="1" applyFill="1" applyBorder="1" applyAlignment="1">
      <alignment horizontal="center" vertical="center"/>
    </xf>
    <xf numFmtId="0" fontId="0" fillId="0" borderId="0" xfId="0" applyAlignment="1">
      <alignment horizontal="center" vertical="center"/>
    </xf>
    <xf numFmtId="0" fontId="22" fillId="0" borderId="0" xfId="0" applyFont="1" applyAlignment="1">
      <alignment vertical="top"/>
    </xf>
    <xf numFmtId="0" fontId="23" fillId="0" borderId="0" xfId="0" applyFont="1">
      <alignment vertical="center"/>
    </xf>
    <xf numFmtId="6" fontId="0" fillId="0" borderId="0" xfId="3" applyFont="1">
      <alignment vertical="center"/>
    </xf>
    <xf numFmtId="38" fontId="0" fillId="0" borderId="0" xfId="1" applyFont="1">
      <alignment vertical="center"/>
    </xf>
    <xf numFmtId="0" fontId="24" fillId="0" borderId="0" xfId="0" applyFont="1" applyAlignment="1">
      <alignment horizontal="right" vertical="center"/>
    </xf>
    <xf numFmtId="0" fontId="7" fillId="0" borderId="0" xfId="0" applyFont="1">
      <alignment vertical="center"/>
    </xf>
    <xf numFmtId="0" fontId="7" fillId="0" borderId="0" xfId="0" applyFont="1" applyAlignment="1">
      <alignment horizontal="right" vertical="center"/>
    </xf>
    <xf numFmtId="14" fontId="7" fillId="0" borderId="0" xfId="0" applyNumberFormat="1" applyFont="1" applyAlignment="1">
      <alignment horizontal="right" vertical="center"/>
    </xf>
    <xf numFmtId="0" fontId="24" fillId="0" borderId="0" xfId="0" applyFont="1">
      <alignment vertical="center"/>
    </xf>
    <xf numFmtId="0" fontId="24" fillId="0" borderId="0" xfId="0" applyFont="1" applyAlignment="1">
      <alignment horizontal="center" vertical="center"/>
    </xf>
    <xf numFmtId="0" fontId="25" fillId="0" borderId="6" xfId="0" applyFont="1" applyBorder="1" applyAlignment="1">
      <alignment horizontal="center" vertical="center"/>
    </xf>
    <xf numFmtId="6" fontId="10" fillId="0" borderId="6" xfId="3" applyFont="1" applyFill="1" applyBorder="1" applyAlignment="1">
      <alignment horizontal="center" vertical="center" wrapText="1"/>
    </xf>
    <xf numFmtId="0" fontId="10" fillId="0" borderId="3" xfId="0" applyFont="1" applyBorder="1" applyAlignment="1">
      <alignment horizontal="center" vertical="center"/>
    </xf>
    <xf numFmtId="38" fontId="10" fillId="0" borderId="6" xfId="1" applyFont="1" applyFill="1" applyBorder="1" applyAlignment="1">
      <alignment horizontal="center" vertical="center" wrapText="1"/>
    </xf>
    <xf numFmtId="0" fontId="10" fillId="0" borderId="5" xfId="0" applyFont="1" applyBorder="1" applyAlignment="1">
      <alignment horizontal="center" vertical="center"/>
    </xf>
    <xf numFmtId="0" fontId="26" fillId="4" borderId="6" xfId="0" applyFont="1" applyFill="1" applyBorder="1" applyAlignment="1">
      <alignment horizontal="center" vertical="center"/>
    </xf>
    <xf numFmtId="0" fontId="26" fillId="4" borderId="6" xfId="0" applyFont="1" applyFill="1" applyBorder="1">
      <alignment vertical="center"/>
    </xf>
    <xf numFmtId="6" fontId="10" fillId="4" borderId="6" xfId="3" applyFont="1" applyFill="1" applyBorder="1" applyAlignment="1">
      <alignment vertical="center"/>
    </xf>
    <xf numFmtId="0" fontId="10" fillId="4" borderId="3" xfId="0" applyFont="1" applyFill="1" applyBorder="1" applyAlignment="1">
      <alignment horizontal="center" vertical="center"/>
    </xf>
    <xf numFmtId="38" fontId="10" fillId="4" borderId="6" xfId="1" applyFont="1" applyFill="1" applyBorder="1" applyAlignment="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6" xfId="0" applyFont="1" applyFill="1" applyBorder="1" applyAlignment="1">
      <alignment horizontal="center" vertical="center"/>
    </xf>
    <xf numFmtId="0" fontId="10" fillId="0" borderId="6" xfId="0" applyFont="1" applyBorder="1">
      <alignment vertical="center"/>
    </xf>
    <xf numFmtId="177" fontId="10" fillId="0" borderId="6" xfId="3" applyNumberFormat="1" applyFont="1" applyBorder="1">
      <alignment vertical="center"/>
    </xf>
    <xf numFmtId="38" fontId="10" fillId="0" borderId="3" xfId="1" applyFont="1" applyBorder="1" applyAlignment="1">
      <alignment horizontal="center" vertical="center"/>
    </xf>
    <xf numFmtId="0" fontId="10" fillId="0" borderId="5" xfId="0" applyFont="1" applyBorder="1" applyAlignment="1">
      <alignment vertical="center" wrapText="1"/>
    </xf>
    <xf numFmtId="0" fontId="10" fillId="0" borderId="5" xfId="0" applyFont="1" applyBorder="1">
      <alignment vertical="center"/>
    </xf>
    <xf numFmtId="0" fontId="26" fillId="5" borderId="6" xfId="0" applyFont="1" applyFill="1" applyBorder="1" applyAlignment="1">
      <alignment horizontal="center" vertical="center"/>
    </xf>
    <xf numFmtId="0" fontId="26" fillId="5" borderId="6" xfId="0" applyFont="1" applyFill="1" applyBorder="1">
      <alignment vertical="center"/>
    </xf>
    <xf numFmtId="0" fontId="26" fillId="5" borderId="3" xfId="0" applyFont="1" applyFill="1" applyBorder="1" applyAlignment="1">
      <alignment horizontal="left" vertical="center"/>
    </xf>
    <xf numFmtId="0" fontId="26" fillId="5" borderId="4" xfId="0" applyFont="1" applyFill="1" applyBorder="1" applyAlignment="1">
      <alignment horizontal="left" vertical="center"/>
    </xf>
    <xf numFmtId="0" fontId="10" fillId="5" borderId="5" xfId="0" applyFont="1" applyFill="1" applyBorder="1" applyAlignment="1">
      <alignment horizontal="left" vertical="center"/>
    </xf>
    <xf numFmtId="177" fontId="10" fillId="5" borderId="6" xfId="3" applyNumberFormat="1" applyFont="1" applyFill="1" applyBorder="1" applyAlignment="1">
      <alignment vertical="center"/>
    </xf>
    <xf numFmtId="38" fontId="10" fillId="5" borderId="3" xfId="1" applyFont="1" applyFill="1" applyBorder="1" applyAlignment="1">
      <alignment horizontal="center" vertical="center"/>
    </xf>
    <xf numFmtId="38" fontId="7" fillId="5" borderId="6" xfId="1" applyFont="1" applyFill="1" applyBorder="1" applyAlignment="1">
      <alignment vertical="center"/>
    </xf>
    <xf numFmtId="0" fontId="10" fillId="5" borderId="5" xfId="0" applyFont="1" applyFill="1" applyBorder="1">
      <alignment vertical="center"/>
    </xf>
    <xf numFmtId="0" fontId="10" fillId="5" borderId="6" xfId="0" applyFont="1" applyFill="1" applyBorder="1">
      <alignment vertical="center"/>
    </xf>
    <xf numFmtId="0" fontId="10" fillId="5" borderId="6" xfId="0" applyFont="1" applyFill="1" applyBorder="1" applyAlignment="1">
      <alignment horizontal="center" vertical="center"/>
    </xf>
    <xf numFmtId="0" fontId="10" fillId="0" borderId="6" xfId="0" applyFont="1" applyBorder="1" applyAlignment="1">
      <alignment vertical="center" shrinkToFit="1"/>
    </xf>
    <xf numFmtId="177" fontId="10" fillId="0" borderId="6" xfId="3" applyNumberFormat="1" applyFont="1" applyFill="1" applyBorder="1">
      <alignment vertical="center"/>
    </xf>
    <xf numFmtId="38" fontId="10" fillId="0" borderId="3" xfId="1" applyFont="1" applyFill="1" applyBorder="1" applyAlignment="1">
      <alignment horizontal="center" vertical="center"/>
    </xf>
    <xf numFmtId="38" fontId="7" fillId="0" borderId="6" xfId="1" applyFont="1" applyFill="1" applyBorder="1">
      <alignment vertical="center"/>
    </xf>
    <xf numFmtId="38" fontId="10" fillId="0" borderId="6" xfId="1" applyFont="1" applyBorder="1">
      <alignment vertical="center"/>
    </xf>
    <xf numFmtId="0" fontId="10" fillId="6" borderId="6" xfId="0" applyFont="1" applyFill="1" applyBorder="1">
      <alignment vertical="center"/>
    </xf>
    <xf numFmtId="177" fontId="10" fillId="6" borderId="6" xfId="3" applyNumberFormat="1" applyFont="1" applyFill="1" applyBorder="1">
      <alignment vertical="center"/>
    </xf>
    <xf numFmtId="38" fontId="10" fillId="6" borderId="3" xfId="1" applyFont="1" applyFill="1" applyBorder="1" applyAlignment="1">
      <alignment horizontal="center" vertical="center"/>
    </xf>
    <xf numFmtId="38" fontId="7" fillId="6" borderId="6" xfId="1" applyFont="1" applyFill="1" applyBorder="1">
      <alignment vertical="center"/>
    </xf>
    <xf numFmtId="0" fontId="10" fillId="6" borderId="5" xfId="0" applyFont="1" applyFill="1" applyBorder="1">
      <alignment vertical="center"/>
    </xf>
    <xf numFmtId="0" fontId="10" fillId="6" borderId="6" xfId="0" applyFont="1" applyFill="1" applyBorder="1" applyAlignment="1">
      <alignment vertical="center" shrinkToFit="1"/>
    </xf>
    <xf numFmtId="0" fontId="10" fillId="6" borderId="0" xfId="0" applyFont="1" applyFill="1">
      <alignment vertical="center"/>
    </xf>
    <xf numFmtId="0" fontId="26" fillId="7" borderId="6" xfId="0" applyFont="1" applyFill="1" applyBorder="1" applyAlignment="1">
      <alignment horizontal="center" vertical="center"/>
    </xf>
    <xf numFmtId="0" fontId="26" fillId="0" borderId="6" xfId="0" applyFont="1" applyFill="1" applyBorder="1">
      <alignment vertical="center"/>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xf numFmtId="0" fontId="0" fillId="0" borderId="0" xfId="0" applyFill="1">
      <alignment vertical="center"/>
    </xf>
    <xf numFmtId="0" fontId="10" fillId="0" borderId="6" xfId="0" applyFont="1" applyFill="1" applyBorder="1" applyAlignment="1">
      <alignment vertical="center" shrinkToFit="1"/>
    </xf>
    <xf numFmtId="0" fontId="10" fillId="7" borderId="6" xfId="0" applyFont="1" applyFill="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6" borderId="3" xfId="0" applyFont="1" applyFill="1" applyBorder="1" applyAlignment="1">
      <alignment horizontal="left" vertical="center"/>
    </xf>
    <xf numFmtId="0" fontId="10" fillId="6" borderId="4" xfId="0" applyFont="1" applyFill="1" applyBorder="1" applyAlignment="1">
      <alignment horizontal="left" vertical="center"/>
    </xf>
    <xf numFmtId="0" fontId="10" fillId="6" borderId="5" xfId="0" applyFont="1" applyFill="1" applyBorder="1" applyAlignment="1">
      <alignment horizontal="left" vertical="center"/>
    </xf>
    <xf numFmtId="0" fontId="26" fillId="8" borderId="6" xfId="0" applyFont="1" applyFill="1" applyBorder="1" applyAlignment="1">
      <alignment horizontal="center" vertical="center"/>
    </xf>
    <xf numFmtId="0" fontId="26" fillId="8" borderId="6" xfId="0" applyFont="1" applyFill="1" applyBorder="1">
      <alignment vertical="center"/>
    </xf>
    <xf numFmtId="177" fontId="10" fillId="8" borderId="6" xfId="3" applyNumberFormat="1" applyFont="1" applyFill="1" applyBorder="1" applyAlignment="1">
      <alignment vertical="center"/>
    </xf>
    <xf numFmtId="0" fontId="10" fillId="8" borderId="3" xfId="0" applyFont="1" applyFill="1" applyBorder="1" applyAlignment="1">
      <alignment horizontal="center" vertical="center"/>
    </xf>
    <xf numFmtId="38" fontId="7" fillId="8" borderId="6" xfId="1" applyFont="1" applyFill="1" applyBorder="1" applyAlignment="1">
      <alignment vertical="center"/>
    </xf>
    <xf numFmtId="0" fontId="10" fillId="8" borderId="5" xfId="0" applyFont="1" applyFill="1" applyBorder="1">
      <alignment vertical="center"/>
    </xf>
    <xf numFmtId="0" fontId="10" fillId="8" borderId="6" xfId="0" applyFont="1" applyFill="1" applyBorder="1">
      <alignment vertical="center"/>
    </xf>
    <xf numFmtId="0" fontId="10" fillId="8" borderId="6" xfId="0" applyFont="1" applyFill="1" applyBorder="1" applyAlignment="1">
      <alignment horizontal="center" vertical="center"/>
    </xf>
    <xf numFmtId="0" fontId="10" fillId="6" borderId="3" xfId="0" applyFont="1" applyFill="1" applyBorder="1" applyAlignment="1">
      <alignment horizontal="center" vertical="center"/>
    </xf>
    <xf numFmtId="38" fontId="24" fillId="0" borderId="6" xfId="1" applyFont="1" applyBorder="1">
      <alignment vertical="center"/>
    </xf>
    <xf numFmtId="6" fontId="10" fillId="0" borderId="0" xfId="3" applyFont="1">
      <alignment vertical="center"/>
    </xf>
    <xf numFmtId="0" fontId="10" fillId="0" borderId="0" xfId="0" applyFont="1" applyAlignment="1">
      <alignment horizontal="center" vertical="center"/>
    </xf>
    <xf numFmtId="38" fontId="7" fillId="3" borderId="3" xfId="0" applyNumberFormat="1" applyFont="1" applyFill="1" applyBorder="1">
      <alignment vertical="center"/>
    </xf>
    <xf numFmtId="0" fontId="7" fillId="3" borderId="4" xfId="0" applyFont="1" applyFill="1" applyBorder="1">
      <alignment vertical="center"/>
    </xf>
    <xf numFmtId="178" fontId="7" fillId="3" borderId="5" xfId="0" applyNumberFormat="1" applyFont="1" applyFill="1" applyBorder="1" applyAlignment="1">
      <alignment horizontal="left" vertical="center"/>
    </xf>
    <xf numFmtId="6" fontId="10" fillId="0" borderId="6" xfId="3" applyFont="1" applyBorder="1">
      <alignment vertical="center"/>
    </xf>
    <xf numFmtId="38" fontId="7" fillId="9" borderId="3" xfId="0" applyNumberFormat="1" applyFont="1" applyFill="1" applyBorder="1">
      <alignment vertical="center"/>
    </xf>
    <xf numFmtId="0" fontId="7" fillId="9" borderId="4" xfId="0" applyFont="1" applyFill="1" applyBorder="1">
      <alignment vertical="center"/>
    </xf>
    <xf numFmtId="38" fontId="7" fillId="9" borderId="5" xfId="0" applyNumberFormat="1" applyFont="1" applyFill="1" applyBorder="1" applyAlignment="1">
      <alignment horizontal="left" vertical="center"/>
    </xf>
    <xf numFmtId="6" fontId="10" fillId="9" borderId="6" xfId="3" applyFont="1" applyFill="1" applyBorder="1">
      <alignment vertical="center"/>
    </xf>
    <xf numFmtId="0" fontId="10" fillId="9" borderId="3" xfId="0" applyFont="1" applyFill="1" applyBorder="1" applyAlignment="1">
      <alignment horizontal="center" vertical="center"/>
    </xf>
    <xf numFmtId="38" fontId="28" fillId="9" borderId="6" xfId="1" applyFont="1" applyFill="1" applyBorder="1">
      <alignment vertical="center"/>
    </xf>
    <xf numFmtId="0" fontId="10" fillId="9" borderId="5" xfId="0" applyFont="1" applyFill="1" applyBorder="1">
      <alignment vertical="center"/>
    </xf>
    <xf numFmtId="0" fontId="10" fillId="9" borderId="6" xfId="0" applyFont="1" applyFill="1" applyBorder="1">
      <alignment vertical="center"/>
    </xf>
    <xf numFmtId="38" fontId="7" fillId="10" borderId="3" xfId="0" applyNumberFormat="1" applyFont="1" applyFill="1" applyBorder="1">
      <alignment vertical="center"/>
    </xf>
    <xf numFmtId="0" fontId="7" fillId="10" borderId="4" xfId="0" applyFont="1" applyFill="1" applyBorder="1">
      <alignment vertical="center"/>
    </xf>
    <xf numFmtId="38" fontId="7" fillId="10" borderId="5" xfId="0" applyNumberFormat="1" applyFont="1" applyFill="1" applyBorder="1" applyAlignment="1">
      <alignment horizontal="left" vertical="center"/>
    </xf>
    <xf numFmtId="6" fontId="10" fillId="10" borderId="6" xfId="3" applyFont="1" applyFill="1" applyBorder="1">
      <alignment vertical="center"/>
    </xf>
    <xf numFmtId="0" fontId="10" fillId="10" borderId="3" xfId="0" applyFont="1" applyFill="1" applyBorder="1" applyAlignment="1">
      <alignment horizontal="center" vertical="center"/>
    </xf>
    <xf numFmtId="179" fontId="29" fillId="10" borderId="6" xfId="4" applyNumberFormat="1" applyFont="1" applyFill="1" applyBorder="1">
      <alignment vertical="center"/>
    </xf>
    <xf numFmtId="0" fontId="10" fillId="10" borderId="5" xfId="0" applyFont="1" applyFill="1" applyBorder="1">
      <alignment vertical="center"/>
    </xf>
    <xf numFmtId="0" fontId="10" fillId="10" borderId="6" xfId="0" applyFont="1" applyFill="1" applyBorder="1">
      <alignment vertical="center"/>
    </xf>
    <xf numFmtId="0" fontId="0" fillId="0" borderId="0" xfId="0" applyAlignment="1">
      <alignment vertical="center"/>
    </xf>
    <xf numFmtId="0" fontId="30" fillId="0" borderId="12" xfId="0" applyFont="1" applyBorder="1">
      <alignment vertical="center"/>
    </xf>
    <xf numFmtId="0" fontId="16" fillId="0" borderId="14" xfId="0" applyFont="1" applyBorder="1">
      <alignment vertical="center"/>
    </xf>
    <xf numFmtId="0" fontId="21" fillId="9" borderId="2" xfId="0" applyFont="1" applyFill="1" applyBorder="1" applyAlignment="1">
      <alignment horizontal="center" vertical="center"/>
    </xf>
    <xf numFmtId="0" fontId="31" fillId="0" borderId="0" xfId="0" applyFont="1">
      <alignment vertical="center"/>
    </xf>
    <xf numFmtId="0" fontId="0" fillId="0" borderId="14" xfId="0" applyBorder="1">
      <alignment vertical="center"/>
    </xf>
    <xf numFmtId="0" fontId="0" fillId="0" borderId="9" xfId="0" applyBorder="1" applyAlignment="1">
      <alignment vertical="center" shrinkToFit="1"/>
    </xf>
    <xf numFmtId="38" fontId="7" fillId="2" borderId="3" xfId="1" applyFont="1" applyFill="1" applyBorder="1">
      <alignment vertical="center"/>
    </xf>
    <xf numFmtId="38" fontId="0" fillId="0" borderId="3" xfId="1" applyFont="1" applyBorder="1">
      <alignment vertical="center"/>
    </xf>
    <xf numFmtId="0" fontId="11" fillId="0" borderId="0" xfId="0" applyFont="1" applyAlignment="1">
      <alignment horizontal="left" vertical="top"/>
    </xf>
    <xf numFmtId="0" fontId="0" fillId="0" borderId="6" xfId="0" applyBorder="1" applyAlignment="1">
      <alignment horizontal="left" vertical="top"/>
    </xf>
    <xf numFmtId="10" fontId="0" fillId="0" borderId="6" xfId="0" applyNumberFormat="1" applyBorder="1" applyAlignment="1">
      <alignment horizontal="left" vertical="top"/>
    </xf>
    <xf numFmtId="0" fontId="0" fillId="0" borderId="0" xfId="0" applyAlignment="1">
      <alignment horizontal="center" vertical="center"/>
    </xf>
    <xf numFmtId="0" fontId="10" fillId="6" borderId="3" xfId="0" applyFont="1" applyFill="1" applyBorder="1" applyAlignment="1">
      <alignment horizontal="left" vertical="center"/>
    </xf>
    <xf numFmtId="0" fontId="10" fillId="6" borderId="4" xfId="0" applyFont="1" applyFill="1" applyBorder="1" applyAlignment="1">
      <alignment horizontal="left" vertical="center"/>
    </xf>
    <xf numFmtId="0" fontId="10" fillId="6" borderId="5" xfId="0" applyFont="1" applyFill="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38" fontId="10" fillId="0" borderId="22" xfId="1" applyFont="1" applyBorder="1" applyAlignment="1">
      <alignment horizontal="center" vertical="center" shrinkToFit="1"/>
    </xf>
    <xf numFmtId="0" fontId="8" fillId="0" borderId="0" xfId="0" applyFont="1">
      <alignment vertical="center"/>
    </xf>
    <xf numFmtId="6" fontId="32" fillId="0" borderId="0" xfId="3" applyFont="1">
      <alignment vertical="center"/>
    </xf>
    <xf numFmtId="177" fontId="34" fillId="0" borderId="6" xfId="3" applyNumberFormat="1" applyFont="1" applyBorder="1">
      <alignment vertical="center"/>
    </xf>
    <xf numFmtId="38" fontId="8" fillId="0" borderId="6" xfId="1" applyFont="1" applyBorder="1">
      <alignment vertical="center"/>
    </xf>
    <xf numFmtId="177" fontId="34" fillId="0" borderId="6" xfId="3" applyNumberFormat="1" applyFont="1" applyFill="1" applyBorder="1">
      <alignment vertical="center"/>
    </xf>
    <xf numFmtId="38" fontId="8" fillId="0" borderId="6" xfId="1" applyFont="1" applyFill="1" applyBorder="1">
      <alignment vertical="center"/>
    </xf>
    <xf numFmtId="0" fontId="34" fillId="0" borderId="6" xfId="0" applyFont="1" applyBorder="1">
      <alignment vertical="center"/>
    </xf>
    <xf numFmtId="0" fontId="34" fillId="0" borderId="5" xfId="0" applyFont="1" applyBorder="1">
      <alignment vertical="center"/>
    </xf>
    <xf numFmtId="0" fontId="34" fillId="0" borderId="6" xfId="0" applyFont="1" applyBorder="1" applyAlignment="1">
      <alignment vertical="center" shrinkToFit="1"/>
    </xf>
    <xf numFmtId="177" fontId="34" fillId="6" borderId="6" xfId="3" applyNumberFormat="1" applyFont="1" applyFill="1" applyBorder="1">
      <alignment vertical="center"/>
    </xf>
    <xf numFmtId="38" fontId="8" fillId="6" borderId="6" xfId="1" applyFont="1" applyFill="1" applyBorder="1">
      <alignment vertical="center"/>
    </xf>
    <xf numFmtId="0" fontId="26" fillId="0" borderId="6" xfId="0" applyFont="1" applyBorder="1">
      <alignment vertical="center"/>
    </xf>
    <xf numFmtId="38" fontId="8" fillId="8" borderId="6" xfId="1" applyFont="1" applyFill="1" applyBorder="1" applyAlignment="1">
      <alignment vertical="center"/>
    </xf>
    <xf numFmtId="0" fontId="10" fillId="6" borderId="3" xfId="0" applyFont="1" applyFill="1" applyBorder="1">
      <alignment vertical="center"/>
    </xf>
    <xf numFmtId="0" fontId="34" fillId="8" borderId="3" xfId="0" applyFont="1" applyFill="1" applyBorder="1" applyAlignment="1">
      <alignment horizontal="center" vertical="center"/>
    </xf>
    <xf numFmtId="0" fontId="34" fillId="6" borderId="4" xfId="0" applyFont="1" applyFill="1" applyBorder="1">
      <alignment vertical="center"/>
    </xf>
    <xf numFmtId="0" fontId="34" fillId="6" borderId="3" xfId="0" quotePrefix="1" applyFont="1" applyFill="1" applyBorder="1" applyAlignment="1">
      <alignment horizontal="left" vertical="center"/>
    </xf>
    <xf numFmtId="0" fontId="34" fillId="6" borderId="4" xfId="0" applyFont="1" applyFill="1" applyBorder="1" applyAlignment="1">
      <alignment horizontal="left" vertical="center"/>
    </xf>
    <xf numFmtId="0" fontId="34" fillId="6" borderId="5" xfId="0" applyFont="1" applyFill="1" applyBorder="1" applyAlignment="1">
      <alignment horizontal="left" vertical="center"/>
    </xf>
    <xf numFmtId="0" fontId="34" fillId="6" borderId="6" xfId="0" applyFont="1" applyFill="1" applyBorder="1" applyAlignment="1">
      <alignment horizontal="center" vertical="center"/>
    </xf>
    <xf numFmtId="0" fontId="34" fillId="6" borderId="5" xfId="0" applyFont="1" applyFill="1" applyBorder="1">
      <alignment vertical="center"/>
    </xf>
    <xf numFmtId="0" fontId="34" fillId="6" borderId="3" xfId="0" applyFont="1" applyFill="1" applyBorder="1" applyAlignment="1">
      <alignment horizontal="left" vertical="center"/>
    </xf>
    <xf numFmtId="0" fontId="0" fillId="11" borderId="0" xfId="0" applyFill="1">
      <alignment vertical="center"/>
    </xf>
    <xf numFmtId="177" fontId="34" fillId="12" borderId="6" xfId="3" applyNumberFormat="1" applyFont="1" applyFill="1" applyBorder="1">
      <alignment vertical="center"/>
    </xf>
    <xf numFmtId="38" fontId="34" fillId="12" borderId="3" xfId="1" applyFont="1" applyFill="1" applyBorder="1" applyAlignment="1">
      <alignment horizontal="center" vertical="center"/>
    </xf>
    <xf numFmtId="38" fontId="8" fillId="12" borderId="6" xfId="1" applyFont="1" applyFill="1" applyBorder="1">
      <alignment vertical="center"/>
    </xf>
    <xf numFmtId="0" fontId="34" fillId="12" borderId="5" xfId="0" applyFont="1" applyFill="1" applyBorder="1">
      <alignment vertical="center"/>
    </xf>
    <xf numFmtId="0" fontId="10" fillId="6" borderId="4" xfId="0" applyFont="1" applyFill="1" applyBorder="1">
      <alignment vertical="center"/>
    </xf>
    <xf numFmtId="0" fontId="10" fillId="6" borderId="6" xfId="0" applyFont="1" applyFill="1" applyBorder="1" applyAlignment="1">
      <alignment horizontal="center" vertical="center"/>
    </xf>
    <xf numFmtId="38" fontId="33" fillId="0" borderId="6" xfId="1" applyFont="1" applyBorder="1">
      <alignment vertical="center"/>
    </xf>
    <xf numFmtId="38" fontId="8" fillId="3" borderId="3" xfId="0" applyNumberFormat="1" applyFont="1" applyFill="1" applyBorder="1">
      <alignment vertical="center"/>
    </xf>
    <xf numFmtId="178" fontId="8" fillId="3" borderId="5" xfId="0" applyNumberFormat="1" applyFont="1" applyFill="1" applyBorder="1" applyAlignment="1">
      <alignment horizontal="left" vertical="center"/>
    </xf>
    <xf numFmtId="38" fontId="8" fillId="9" borderId="3" xfId="0" applyNumberFormat="1" applyFont="1" applyFill="1" applyBorder="1">
      <alignment vertical="center"/>
    </xf>
    <xf numFmtId="38" fontId="8" fillId="9" borderId="5" xfId="0" applyNumberFormat="1" applyFont="1" applyFill="1" applyBorder="1" applyAlignment="1">
      <alignment horizontal="left" vertical="center"/>
    </xf>
    <xf numFmtId="38" fontId="36" fillId="9" borderId="6" xfId="1" applyFont="1" applyFill="1" applyBorder="1">
      <alignment vertical="center"/>
    </xf>
    <xf numFmtId="38" fontId="8" fillId="10" borderId="3" xfId="0" applyNumberFormat="1" applyFont="1" applyFill="1" applyBorder="1">
      <alignment vertical="center"/>
    </xf>
    <xf numFmtId="0" fontId="8" fillId="10" borderId="4" xfId="0" applyFont="1" applyFill="1" applyBorder="1">
      <alignment vertical="center"/>
    </xf>
    <xf numFmtId="38" fontId="8" fillId="10" borderId="5" xfId="0" applyNumberFormat="1" applyFont="1" applyFill="1" applyBorder="1" applyAlignment="1">
      <alignment horizontal="left" vertical="center"/>
    </xf>
    <xf numFmtId="6" fontId="34" fillId="10" borderId="6" xfId="3" applyFont="1" applyFill="1" applyBorder="1">
      <alignment vertical="center"/>
    </xf>
    <xf numFmtId="0" fontId="34" fillId="10" borderId="3" xfId="0" applyFont="1" applyFill="1" applyBorder="1" applyAlignment="1">
      <alignment horizontal="center" vertical="center"/>
    </xf>
    <xf numFmtId="179" fontId="32" fillId="10" borderId="6" xfId="4" applyNumberFormat="1" applyFont="1" applyFill="1" applyBorder="1">
      <alignment vertical="center"/>
    </xf>
    <xf numFmtId="180" fontId="0" fillId="0" borderId="0" xfId="0" applyNumberFormat="1">
      <alignment vertical="center"/>
    </xf>
    <xf numFmtId="0" fontId="0" fillId="0" borderId="0" xfId="0" applyAlignment="1">
      <alignment vertical="center"/>
    </xf>
    <xf numFmtId="38" fontId="7" fillId="0" borderId="11" xfId="1" applyFont="1" applyBorder="1">
      <alignment vertical="center"/>
    </xf>
    <xf numFmtId="38" fontId="7" fillId="0" borderId="3" xfId="1" applyFont="1" applyBorder="1" applyAlignment="1">
      <alignment vertical="center"/>
    </xf>
    <xf numFmtId="0" fontId="13" fillId="0" borderId="0" xfId="0" applyFont="1" applyAlignment="1">
      <alignment horizontal="right" vertical="center"/>
    </xf>
    <xf numFmtId="0" fontId="0" fillId="0" borderId="0" xfId="0" applyAlignment="1">
      <alignment horizontal="center" vertical="center"/>
    </xf>
    <xf numFmtId="38" fontId="7" fillId="0" borderId="2" xfId="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38" fontId="7" fillId="0" borderId="9" xfId="1" applyFont="1" applyBorder="1" applyAlignment="1">
      <alignment vertical="center"/>
    </xf>
    <xf numFmtId="38" fontId="15" fillId="0" borderId="1" xfId="1" applyFont="1" applyFill="1" applyBorder="1">
      <alignment vertical="center"/>
    </xf>
    <xf numFmtId="38" fontId="7" fillId="0" borderId="1" xfId="1" applyFont="1" applyFill="1" applyBorder="1">
      <alignment vertical="center"/>
    </xf>
    <xf numFmtId="0" fontId="15" fillId="0" borderId="0" xfId="0" applyFont="1">
      <alignment vertical="center"/>
    </xf>
    <xf numFmtId="38" fontId="15" fillId="0" borderId="0" xfId="1" applyFont="1">
      <alignment vertical="center"/>
    </xf>
    <xf numFmtId="38" fontId="7" fillId="0" borderId="4" xfId="1" applyFont="1" applyBorder="1" applyAlignment="1">
      <alignment vertical="center"/>
    </xf>
    <xf numFmtId="38" fontId="7" fillId="0" borderId="14" xfId="1" applyFont="1" applyBorder="1">
      <alignment vertical="center"/>
    </xf>
    <xf numFmtId="38" fontId="7" fillId="0" borderId="7" xfId="1" applyFont="1" applyBorder="1">
      <alignment vertical="center"/>
    </xf>
    <xf numFmtId="38" fontId="7" fillId="0" borderId="13" xfId="1" applyFont="1" applyBorder="1">
      <alignment vertical="center"/>
    </xf>
    <xf numFmtId="38" fontId="7" fillId="0" borderId="14" xfId="1" applyFont="1" applyBorder="1" applyAlignment="1">
      <alignment vertical="center"/>
    </xf>
    <xf numFmtId="38" fontId="7" fillId="0" borderId="7" xfId="1" applyFont="1" applyBorder="1" applyAlignment="1">
      <alignment vertical="center"/>
    </xf>
    <xf numFmtId="38" fontId="7" fillId="0" borderId="0" xfId="1" applyFont="1" applyBorder="1" applyAlignment="1">
      <alignment vertical="center"/>
    </xf>
    <xf numFmtId="0" fontId="0" fillId="2" borderId="10" xfId="0" applyFill="1" applyBorder="1">
      <alignment vertical="center"/>
    </xf>
    <xf numFmtId="0" fontId="0" fillId="2" borderId="9" xfId="0" applyFill="1" applyBorder="1">
      <alignment vertical="center"/>
    </xf>
    <xf numFmtId="5" fontId="19" fillId="2" borderId="11" xfId="0" applyNumberFormat="1" applyFont="1" applyFill="1" applyBorder="1">
      <alignment vertical="center"/>
    </xf>
    <xf numFmtId="0" fontId="0" fillId="2" borderId="14" xfId="0" applyFill="1" applyBorder="1">
      <alignment vertical="center"/>
    </xf>
    <xf numFmtId="0" fontId="0" fillId="2" borderId="7" xfId="0" applyFill="1" applyBorder="1">
      <alignment vertical="center"/>
    </xf>
    <xf numFmtId="0" fontId="19" fillId="2" borderId="15" xfId="0" applyFont="1" applyFill="1" applyBorder="1">
      <alignment vertical="center"/>
    </xf>
    <xf numFmtId="0" fontId="0" fillId="2" borderId="33" xfId="0" applyFill="1" applyBorder="1">
      <alignment vertical="center"/>
    </xf>
    <xf numFmtId="0" fontId="0" fillId="0" borderId="0" xfId="0" applyAlignment="1">
      <alignment vertical="center"/>
    </xf>
    <xf numFmtId="0" fontId="0" fillId="0" borderId="0" xfId="0" applyAlignment="1">
      <alignment vertical="center" shrinkToFit="1"/>
    </xf>
    <xf numFmtId="0" fontId="0" fillId="0" borderId="0" xfId="0" applyAlignment="1">
      <alignment vertical="center"/>
    </xf>
    <xf numFmtId="181" fontId="0" fillId="2" borderId="34" xfId="0" applyNumberFormat="1" applyFill="1" applyBorder="1">
      <alignment vertical="center"/>
    </xf>
    <xf numFmtId="0" fontId="0" fillId="0" borderId="0" xfId="0" applyAlignment="1">
      <alignment vertical="center" shrinkToFit="1"/>
    </xf>
    <xf numFmtId="177" fontId="32" fillId="0" borderId="0" xfId="3" applyNumberFormat="1" applyFont="1">
      <alignment vertical="center"/>
    </xf>
    <xf numFmtId="0" fontId="14" fillId="0" borderId="0" xfId="0" applyFont="1" applyAlignment="1">
      <alignment horizontal="center" vertical="center"/>
    </xf>
    <xf numFmtId="0" fontId="0" fillId="0" borderId="0" xfId="0" applyAlignment="1">
      <alignment horizontal="center" vertical="center"/>
    </xf>
    <xf numFmtId="38" fontId="0" fillId="0" borderId="10" xfId="1" applyFont="1" applyBorder="1" applyAlignment="1">
      <alignment vertical="center"/>
    </xf>
    <xf numFmtId="38" fontId="7" fillId="0" borderId="9" xfId="1" applyFont="1" applyBorder="1" applyAlignment="1">
      <alignment vertical="center"/>
    </xf>
    <xf numFmtId="0" fontId="0" fillId="0" borderId="9" xfId="0" applyBorder="1" applyAlignment="1">
      <alignment horizontal="center" vertical="center"/>
    </xf>
    <xf numFmtId="0" fontId="15" fillId="0" borderId="0" xfId="0" applyFont="1" applyFill="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38" fontId="7" fillId="0" borderId="4" xfId="1" applyFont="1" applyBorder="1" applyAlignment="1">
      <alignment horizontal="center" vertical="center"/>
    </xf>
    <xf numFmtId="38" fontId="7" fillId="0" borderId="5" xfId="1" applyFont="1" applyBorder="1" applyAlignment="1">
      <alignment horizontal="center" vertical="center"/>
    </xf>
    <xf numFmtId="38" fontId="7" fillId="0" borderId="1" xfId="1" applyFont="1" applyBorder="1" applyAlignment="1">
      <alignment horizontal="center" vertical="center"/>
    </xf>
    <xf numFmtId="38" fontId="7" fillId="0" borderId="2" xfId="1" applyFont="1" applyBorder="1" applyAlignment="1">
      <alignment horizontal="center" vertical="center"/>
    </xf>
    <xf numFmtId="38" fontId="7" fillId="0" borderId="10" xfId="1" applyFont="1" applyBorder="1" applyAlignment="1">
      <alignment horizontal="center" vertical="center"/>
    </xf>
    <xf numFmtId="38" fontId="7" fillId="0" borderId="14" xfId="1"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wrapText="1"/>
    </xf>
    <xf numFmtId="0" fontId="15" fillId="0" borderId="0" xfId="0" applyFont="1" applyAlignment="1">
      <alignment vertical="center" wrapText="1"/>
    </xf>
    <xf numFmtId="0" fontId="8" fillId="0" borderId="0" xfId="0" applyFont="1" applyAlignment="1">
      <alignment vertical="center" wrapText="1"/>
    </xf>
    <xf numFmtId="0" fontId="0" fillId="0" borderId="0" xfId="0" applyAlignment="1">
      <alignment vertical="center"/>
    </xf>
    <xf numFmtId="0" fontId="0" fillId="0" borderId="0" xfId="0" applyAlignment="1">
      <alignment vertical="center" shrinkToFit="1"/>
    </xf>
    <xf numFmtId="0" fontId="15" fillId="0" borderId="1" xfId="0" applyFont="1" applyBorder="1" applyAlignment="1">
      <alignment horizontal="center" vertical="center"/>
    </xf>
    <xf numFmtId="0" fontId="15" fillId="0" borderId="22" xfId="0" applyFont="1" applyBorder="1" applyAlignment="1">
      <alignment horizontal="center" vertical="center"/>
    </xf>
    <xf numFmtId="0" fontId="15" fillId="0" borderId="2" xfId="0" applyFont="1"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0" xfId="0" applyFont="1" applyBorder="1" applyAlignment="1">
      <alignment horizontal="center" vertical="center"/>
    </xf>
    <xf numFmtId="0" fontId="11" fillId="0" borderId="0" xfId="0" applyFont="1" applyAlignment="1">
      <alignment vertical="center"/>
    </xf>
    <xf numFmtId="0" fontId="15" fillId="0" borderId="3" xfId="0" applyFont="1" applyBorder="1" applyAlignment="1">
      <alignment horizontal="left" vertical="center" indent="1"/>
    </xf>
    <xf numFmtId="0" fontId="15" fillId="0" borderId="5" xfId="0" applyFont="1" applyBorder="1" applyAlignment="1">
      <alignment horizontal="left" vertical="center" indent="1"/>
    </xf>
    <xf numFmtId="0" fontId="24" fillId="9" borderId="3" xfId="0" applyFont="1" applyFill="1" applyBorder="1" applyAlignment="1">
      <alignment horizontal="left" vertical="center" indent="1"/>
    </xf>
    <xf numFmtId="0" fontId="24" fillId="9" borderId="5" xfId="0" applyFont="1" applyFill="1" applyBorder="1" applyAlignment="1">
      <alignment horizontal="left" vertical="center" indent="1"/>
    </xf>
    <xf numFmtId="0" fontId="24" fillId="10" borderId="3" xfId="0" applyFont="1" applyFill="1" applyBorder="1" applyAlignment="1">
      <alignment horizontal="left" vertical="center" indent="1"/>
    </xf>
    <xf numFmtId="0" fontId="24" fillId="10" borderId="5" xfId="0" applyFont="1" applyFill="1" applyBorder="1" applyAlignment="1">
      <alignment horizontal="left" vertical="center" indent="1"/>
    </xf>
    <xf numFmtId="0" fontId="26" fillId="8" borderId="6" xfId="0" applyFont="1" applyFill="1" applyBorder="1" applyAlignment="1">
      <alignment horizontal="left" vertical="center"/>
    </xf>
    <xf numFmtId="0" fontId="10" fillId="6" borderId="3" xfId="0" applyFont="1" applyFill="1" applyBorder="1" applyAlignment="1">
      <alignment horizontal="left" vertical="center"/>
    </xf>
    <xf numFmtId="0" fontId="10" fillId="6" borderId="4" xfId="0" applyFont="1" applyFill="1" applyBorder="1" applyAlignment="1">
      <alignment horizontal="left" vertical="center"/>
    </xf>
    <xf numFmtId="0" fontId="10" fillId="6" borderId="5" xfId="0" applyFont="1" applyFill="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0" fillId="6" borderId="4" xfId="0" applyFill="1" applyBorder="1" applyAlignment="1">
      <alignment horizontal="left" vertical="center"/>
    </xf>
    <xf numFmtId="0" fontId="0" fillId="6" borderId="5" xfId="0" applyFill="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7" fillId="0" borderId="0" xfId="0" applyFont="1" applyAlignment="1">
      <alignment horizontal="left" vertical="center"/>
    </xf>
    <xf numFmtId="0" fontId="0" fillId="0" borderId="7" xfId="0" applyBorder="1" applyAlignment="1">
      <alignment horizontal="lef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26" fillId="4" borderId="3" xfId="0" applyFont="1" applyFill="1" applyBorder="1" applyAlignment="1">
      <alignment horizontal="left" vertical="center"/>
    </xf>
    <xf numFmtId="0" fontId="26" fillId="4" borderId="4" xfId="0" applyFont="1" applyFill="1" applyBorder="1" applyAlignment="1">
      <alignment horizontal="left" vertical="center"/>
    </xf>
    <xf numFmtId="0" fontId="26" fillId="4" borderId="5" xfId="0" applyFont="1" applyFill="1" applyBorder="1" applyAlignment="1">
      <alignment horizontal="left" vertical="center"/>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5" fillId="0" borderId="27" xfId="0" applyFont="1" applyBorder="1">
      <alignment vertical="center"/>
    </xf>
    <xf numFmtId="0" fontId="15" fillId="0" borderId="28" xfId="0" quotePrefix="1" applyFont="1" applyBorder="1">
      <alignment vertical="center"/>
    </xf>
    <xf numFmtId="0" fontId="15" fillId="0" borderId="29" xfId="0" applyFont="1" applyBorder="1">
      <alignment vertical="center"/>
    </xf>
    <xf numFmtId="0" fontId="15" fillId="0" borderId="30" xfId="0" quotePrefix="1" applyFont="1" applyBorder="1">
      <alignment vertical="center"/>
    </xf>
    <xf numFmtId="0" fontId="15" fillId="0" borderId="31" xfId="0" applyFont="1" applyBorder="1">
      <alignment vertical="center"/>
    </xf>
    <xf numFmtId="0" fontId="15" fillId="0" borderId="32" xfId="0" quotePrefix="1" applyFont="1" applyBorder="1">
      <alignment vertical="center"/>
    </xf>
  </cellXfs>
  <cellStyles count="5">
    <cellStyle name="パーセント" xfId="4" builtinId="5"/>
    <cellStyle name="桁区切り" xfId="1" builtinId="6"/>
    <cellStyle name="通貨" xfId="3" builtinId="7"/>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1:P78"/>
  <sheetViews>
    <sheetView tabSelected="1" workbookViewId="0">
      <selection activeCell="B60" sqref="B60"/>
    </sheetView>
  </sheetViews>
  <sheetFormatPr defaultRowHeight="13.5"/>
  <cols>
    <col min="1" max="1" width="1.25" customWidth="1"/>
    <col min="4" max="4" width="10.75" customWidth="1"/>
    <col min="5" max="5" width="5" customWidth="1"/>
    <col min="6" max="6" width="8.625" customWidth="1"/>
    <col min="7" max="7" width="9.625" customWidth="1"/>
    <col min="9" max="10" width="4.75" customWidth="1"/>
    <col min="11" max="11" width="10.625" customWidth="1"/>
    <col min="12" max="12" width="16" customWidth="1"/>
    <col min="13" max="13" width="9.125" customWidth="1"/>
  </cols>
  <sheetData>
    <row r="1" spans="2:16" ht="29.25" customHeight="1">
      <c r="P1" s="230" t="s">
        <v>354</v>
      </c>
    </row>
    <row r="2" spans="2:16" ht="19.5" customHeight="1">
      <c r="L2" s="10" t="s">
        <v>0</v>
      </c>
    </row>
    <row r="3" spans="2:16" ht="16.5" customHeight="1">
      <c r="L3" s="9" t="s">
        <v>1</v>
      </c>
    </row>
    <row r="4" spans="2:16" ht="33" customHeight="1">
      <c r="B4" s="261" t="s">
        <v>2</v>
      </c>
      <c r="C4" s="262"/>
      <c r="D4" s="262"/>
      <c r="E4" s="262"/>
      <c r="F4" s="262"/>
      <c r="G4" s="262"/>
      <c r="H4" s="262"/>
      <c r="I4" s="262"/>
      <c r="J4" s="262"/>
      <c r="K4" s="262"/>
      <c r="L4" s="262"/>
      <c r="M4" s="58"/>
    </row>
    <row r="5" spans="2:16" ht="12.75" customHeight="1"/>
    <row r="6" spans="2:16" ht="27" customHeight="1">
      <c r="B6" s="11"/>
      <c r="C6" s="11"/>
      <c r="D6" s="10"/>
      <c r="E6" s="11" t="s">
        <v>3</v>
      </c>
    </row>
    <row r="8" spans="2:16">
      <c r="B8" t="s">
        <v>4</v>
      </c>
    </row>
    <row r="9" spans="2:16">
      <c r="B9" t="s">
        <v>5</v>
      </c>
    </row>
    <row r="10" spans="2:16" ht="12" customHeight="1"/>
    <row r="11" spans="2:16" ht="14.25" customHeight="1">
      <c r="G11" s="37" t="s">
        <v>6</v>
      </c>
      <c r="L11" s="58"/>
    </row>
    <row r="12" spans="2:16" ht="14.25" customHeight="1">
      <c r="G12" s="37" t="s">
        <v>7</v>
      </c>
      <c r="L12" s="58"/>
    </row>
    <row r="13" spans="2:16" ht="23.25" customHeight="1">
      <c r="G13" s="38" t="s">
        <v>8</v>
      </c>
      <c r="H13" s="39"/>
      <c r="L13" s="58" t="s">
        <v>9</v>
      </c>
    </row>
    <row r="14" spans="2:16" ht="12" customHeight="1">
      <c r="H14" s="40" t="s">
        <v>10</v>
      </c>
      <c r="I14" s="41"/>
    </row>
    <row r="15" spans="2:16" ht="13.5" customHeight="1">
      <c r="H15" s="40" t="s">
        <v>11</v>
      </c>
      <c r="I15" s="41"/>
    </row>
    <row r="16" spans="2:16" ht="38.25" customHeight="1">
      <c r="B16" s="59" t="s">
        <v>12</v>
      </c>
      <c r="C16" s="5"/>
      <c r="D16" s="42"/>
      <c r="E16" s="7"/>
      <c r="F16" t="s">
        <v>13</v>
      </c>
    </row>
    <row r="17" spans="2:12" ht="21" customHeight="1"/>
    <row r="18" spans="2:12" ht="12" customHeight="1">
      <c r="B18" s="20"/>
      <c r="C18" s="19"/>
      <c r="D18" s="19"/>
      <c r="E18" s="19"/>
      <c r="F18" s="19"/>
      <c r="G18" s="19"/>
      <c r="H18" s="19"/>
      <c r="I18" s="19"/>
      <c r="J18" s="19"/>
      <c r="K18" s="19"/>
      <c r="L18" s="21"/>
    </row>
    <row r="19" spans="2:12" ht="65.25" customHeight="1">
      <c r="B19" s="164" t="s">
        <v>265</v>
      </c>
      <c r="C19" s="12"/>
      <c r="D19" s="12"/>
      <c r="E19" s="12"/>
      <c r="F19" s="12"/>
      <c r="G19" s="12"/>
      <c r="H19" s="12"/>
      <c r="I19" s="12"/>
      <c r="J19" s="12"/>
      <c r="K19" s="12"/>
      <c r="L19" s="23"/>
    </row>
    <row r="20" spans="2:12" ht="22.5" customHeight="1">
      <c r="B20" s="25" t="s">
        <v>14</v>
      </c>
      <c r="C20" s="26"/>
      <c r="D20" s="26"/>
      <c r="E20" s="26"/>
      <c r="F20" s="26"/>
      <c r="G20" s="26"/>
      <c r="H20" s="26"/>
      <c r="I20" s="26"/>
      <c r="J20" s="26"/>
      <c r="K20" s="26"/>
      <c r="L20" s="23"/>
    </row>
    <row r="21" spans="2:12" ht="22.5" customHeight="1">
      <c r="B21" s="27" t="s">
        <v>15</v>
      </c>
      <c r="C21" s="28"/>
      <c r="D21" s="28"/>
      <c r="E21" s="28"/>
      <c r="F21" s="28"/>
      <c r="G21" s="28"/>
      <c r="H21" s="28"/>
      <c r="I21" s="28"/>
      <c r="J21" s="28"/>
      <c r="K21" s="28"/>
      <c r="L21" s="23"/>
    </row>
    <row r="22" spans="2:12" ht="22.5" customHeight="1">
      <c r="B22" s="27" t="s">
        <v>16</v>
      </c>
      <c r="C22" s="28"/>
      <c r="D22" s="28"/>
      <c r="E22" s="28"/>
      <c r="F22" s="28"/>
      <c r="G22" s="28"/>
      <c r="H22" s="28"/>
      <c r="I22" s="28"/>
      <c r="J22" s="28"/>
      <c r="K22" s="28"/>
      <c r="L22" s="23"/>
    </row>
    <row r="23" spans="2:12" ht="22.5" customHeight="1">
      <c r="B23" s="27" t="s">
        <v>17</v>
      </c>
      <c r="C23" s="28"/>
      <c r="D23" s="28"/>
      <c r="E23" s="28"/>
      <c r="F23" s="28"/>
      <c r="G23" s="28"/>
      <c r="H23" s="28"/>
      <c r="I23" s="28"/>
      <c r="J23" s="28"/>
      <c r="K23" s="28"/>
      <c r="L23" s="23"/>
    </row>
    <row r="24" spans="2:12" ht="22.5" customHeight="1">
      <c r="B24" s="22"/>
      <c r="C24" s="12"/>
      <c r="D24" s="12"/>
      <c r="E24" s="12"/>
      <c r="F24" s="12"/>
      <c r="G24" s="12"/>
      <c r="H24" s="12"/>
      <c r="I24" s="12"/>
      <c r="J24" s="12"/>
      <c r="K24" s="12"/>
      <c r="L24" s="23"/>
    </row>
    <row r="25" spans="2:12" ht="22.5" customHeight="1">
      <c r="B25" s="22" t="s">
        <v>266</v>
      </c>
      <c r="C25" s="12"/>
      <c r="D25" s="12"/>
      <c r="E25" s="12"/>
      <c r="F25" s="12"/>
      <c r="G25" s="12"/>
      <c r="H25" s="12"/>
      <c r="I25" s="12"/>
      <c r="J25" s="12"/>
      <c r="K25" s="12"/>
      <c r="L25" s="23"/>
    </row>
    <row r="26" spans="2:12" ht="22.5" customHeight="1">
      <c r="B26" s="22" t="s">
        <v>267</v>
      </c>
      <c r="C26" s="12"/>
      <c r="D26" s="12"/>
      <c r="E26" s="12"/>
      <c r="F26" s="12"/>
      <c r="G26" s="12"/>
      <c r="H26" s="12"/>
      <c r="I26" s="12"/>
      <c r="J26" s="12"/>
      <c r="K26" s="12"/>
      <c r="L26" s="23"/>
    </row>
    <row r="27" spans="2:12" ht="22.5" customHeight="1">
      <c r="B27" s="22" t="s">
        <v>140</v>
      </c>
      <c r="C27" s="12"/>
      <c r="D27" s="12"/>
      <c r="E27" s="12"/>
      <c r="F27" s="12"/>
      <c r="G27" s="12"/>
      <c r="H27" s="12"/>
      <c r="I27" s="12"/>
      <c r="J27" s="12"/>
      <c r="K27" s="12"/>
      <c r="L27" s="23"/>
    </row>
    <row r="28" spans="2:12" ht="22.5" customHeight="1">
      <c r="B28" s="22" t="s">
        <v>268</v>
      </c>
      <c r="C28" s="12"/>
      <c r="D28" s="12"/>
      <c r="E28" s="12"/>
      <c r="F28" s="12"/>
      <c r="G28" s="12"/>
      <c r="H28" s="12"/>
      <c r="I28" s="12"/>
      <c r="J28" s="12"/>
      <c r="K28" s="12"/>
      <c r="L28" s="23"/>
    </row>
    <row r="29" spans="2:12" ht="6" customHeight="1">
      <c r="B29" s="22"/>
      <c r="C29" s="12"/>
      <c r="D29" s="12"/>
      <c r="E29" s="12"/>
      <c r="F29" s="12"/>
      <c r="G29" s="12"/>
      <c r="H29" s="12"/>
      <c r="I29" s="12"/>
      <c r="J29" s="12"/>
      <c r="K29" s="12"/>
      <c r="L29" s="23"/>
    </row>
    <row r="30" spans="2:12" ht="19.5" customHeight="1">
      <c r="B30" s="22" t="s">
        <v>18</v>
      </c>
      <c r="C30" s="12"/>
      <c r="D30" s="12"/>
      <c r="E30" s="12"/>
      <c r="F30" s="12"/>
      <c r="G30" s="12"/>
      <c r="H30" s="12"/>
      <c r="I30" s="12"/>
      <c r="J30" s="12"/>
      <c r="K30" s="12"/>
      <c r="L30" s="23"/>
    </row>
    <row r="31" spans="2:12" ht="6" customHeight="1">
      <c r="B31" s="22"/>
      <c r="C31" s="12"/>
      <c r="D31" s="12"/>
      <c r="E31" s="12"/>
      <c r="F31" s="12"/>
      <c r="G31" s="12"/>
      <c r="H31" s="12"/>
      <c r="I31" s="12"/>
      <c r="J31" s="12"/>
      <c r="K31" s="12"/>
      <c r="L31" s="23"/>
    </row>
    <row r="32" spans="2:12" ht="19.5" customHeight="1">
      <c r="B32" s="22" t="s">
        <v>19</v>
      </c>
      <c r="C32" s="12"/>
      <c r="D32" s="12"/>
      <c r="E32" s="12"/>
      <c r="F32" s="12"/>
      <c r="G32" s="12"/>
      <c r="H32" s="12"/>
      <c r="I32" s="12"/>
      <c r="J32" s="12"/>
      <c r="K32" s="12"/>
      <c r="L32" s="23"/>
    </row>
    <row r="33" spans="2:12" ht="6" customHeight="1">
      <c r="B33" s="22"/>
      <c r="C33" s="12"/>
      <c r="D33" s="12"/>
      <c r="E33" s="12"/>
      <c r="F33" s="12"/>
      <c r="G33" s="12"/>
      <c r="H33" s="12"/>
      <c r="I33" s="12"/>
      <c r="J33" s="12"/>
      <c r="K33" s="12"/>
      <c r="L33" s="23"/>
    </row>
    <row r="34" spans="2:12" ht="19.5" customHeight="1">
      <c r="B34" s="22" t="s">
        <v>20</v>
      </c>
      <c r="C34" s="12"/>
      <c r="D34" s="12"/>
      <c r="E34" s="12"/>
      <c r="F34" s="12"/>
      <c r="G34" s="12"/>
      <c r="H34" s="12"/>
      <c r="I34" s="12"/>
      <c r="J34" s="12"/>
      <c r="K34" s="12"/>
      <c r="L34" s="23"/>
    </row>
    <row r="35" spans="2:12" ht="6" customHeight="1">
      <c r="B35" s="22"/>
      <c r="C35" s="12"/>
      <c r="D35" s="12"/>
      <c r="E35" s="12"/>
      <c r="F35" s="12"/>
      <c r="G35" s="12"/>
      <c r="H35" s="12"/>
      <c r="I35" s="12"/>
      <c r="J35" s="12"/>
      <c r="K35" s="12"/>
      <c r="L35" s="23"/>
    </row>
    <row r="36" spans="2:12" ht="19.5" customHeight="1">
      <c r="B36" s="22" t="s">
        <v>21</v>
      </c>
      <c r="C36" s="12"/>
      <c r="D36" s="12"/>
      <c r="E36" s="12"/>
      <c r="F36" s="12"/>
      <c r="G36" s="12"/>
      <c r="H36" s="12"/>
      <c r="I36" s="12"/>
      <c r="J36" s="12"/>
      <c r="K36" s="12"/>
      <c r="L36" s="23"/>
    </row>
    <row r="37" spans="2:12" ht="19.5" customHeight="1">
      <c r="B37" s="22" t="s">
        <v>22</v>
      </c>
      <c r="C37" s="12"/>
      <c r="D37" s="12"/>
      <c r="E37" s="12"/>
      <c r="F37" s="12"/>
      <c r="G37" s="12"/>
      <c r="H37" s="12"/>
      <c r="I37" s="12"/>
      <c r="J37" s="12"/>
      <c r="K37" s="12"/>
      <c r="L37" s="23"/>
    </row>
    <row r="38" spans="2:12" ht="6" customHeight="1">
      <c r="B38" s="22"/>
      <c r="C38" s="12"/>
      <c r="D38" s="12"/>
      <c r="E38" s="12"/>
      <c r="F38" s="12"/>
      <c r="G38" s="12"/>
      <c r="H38" s="12"/>
      <c r="I38" s="12"/>
      <c r="J38" s="12"/>
      <c r="K38" s="12"/>
      <c r="L38" s="23"/>
    </row>
    <row r="39" spans="2:12" ht="19.5" customHeight="1">
      <c r="B39" s="22" t="s">
        <v>23</v>
      </c>
      <c r="C39" s="12"/>
      <c r="D39" s="12"/>
      <c r="E39" s="12"/>
      <c r="F39" s="12"/>
      <c r="G39" s="12"/>
      <c r="H39" s="12"/>
      <c r="I39" s="12"/>
      <c r="J39" s="12"/>
      <c r="K39" s="12"/>
      <c r="L39" s="23"/>
    </row>
    <row r="40" spans="2:12" ht="6" customHeight="1">
      <c r="B40" s="22"/>
      <c r="C40" s="12"/>
      <c r="D40" s="12"/>
      <c r="E40" s="12"/>
      <c r="F40" s="12"/>
      <c r="G40" s="12"/>
      <c r="H40" s="12"/>
      <c r="I40" s="12"/>
      <c r="J40" s="12"/>
      <c r="K40" s="12"/>
      <c r="L40" s="23"/>
    </row>
    <row r="41" spans="2:12" ht="19.5" customHeight="1">
      <c r="B41" s="22" t="s">
        <v>24</v>
      </c>
      <c r="C41" s="12"/>
      <c r="D41" s="12"/>
      <c r="E41" s="12"/>
      <c r="F41" s="12"/>
      <c r="G41" s="12"/>
      <c r="H41" s="12"/>
      <c r="I41" s="12"/>
      <c r="J41" s="12"/>
      <c r="K41" s="12"/>
      <c r="L41" s="23"/>
    </row>
    <row r="42" spans="2:12" ht="6" customHeight="1">
      <c r="B42" s="22"/>
      <c r="C42" s="12"/>
      <c r="D42" s="12"/>
      <c r="E42" s="12"/>
      <c r="F42" s="12"/>
      <c r="G42" s="12"/>
      <c r="H42" s="12"/>
      <c r="I42" s="12"/>
      <c r="J42" s="12"/>
      <c r="K42" s="12"/>
      <c r="L42" s="23"/>
    </row>
    <row r="43" spans="2:12" ht="19.5" customHeight="1">
      <c r="B43" s="22" t="s">
        <v>25</v>
      </c>
      <c r="C43" s="12"/>
      <c r="D43" s="12"/>
      <c r="E43" s="12"/>
      <c r="F43" s="12"/>
      <c r="G43" s="12"/>
      <c r="H43" s="12"/>
      <c r="I43" s="12"/>
      <c r="J43" s="12"/>
      <c r="K43" s="12"/>
      <c r="L43" s="23"/>
    </row>
    <row r="44" spans="2:12" ht="6" customHeight="1">
      <c r="B44" s="22"/>
      <c r="C44" s="12"/>
      <c r="D44" s="12"/>
      <c r="E44" s="12"/>
      <c r="F44" s="12"/>
      <c r="G44" s="12"/>
      <c r="H44" s="12"/>
      <c r="I44" s="12"/>
      <c r="J44" s="12"/>
      <c r="K44" s="12"/>
      <c r="L44" s="23"/>
    </row>
    <row r="45" spans="2:12" ht="19.5" customHeight="1">
      <c r="B45" s="22" t="s">
        <v>26</v>
      </c>
      <c r="C45" s="12"/>
      <c r="D45" s="12"/>
      <c r="E45" s="12"/>
      <c r="F45" s="12"/>
      <c r="G45" s="12"/>
      <c r="H45" s="12"/>
      <c r="I45" s="12"/>
      <c r="J45" s="12"/>
      <c r="K45" s="12"/>
      <c r="L45" s="23"/>
    </row>
    <row r="46" spans="2:12" ht="6" customHeight="1">
      <c r="B46" s="22"/>
      <c r="C46" s="12"/>
      <c r="D46" s="12"/>
      <c r="E46" s="12"/>
      <c r="F46" s="12"/>
      <c r="G46" s="12"/>
      <c r="H46" s="12"/>
      <c r="I46" s="12"/>
      <c r="J46" s="12"/>
      <c r="K46" s="12"/>
      <c r="L46" s="23"/>
    </row>
    <row r="47" spans="2:12" ht="6" customHeight="1">
      <c r="B47" s="22"/>
      <c r="C47" s="12"/>
      <c r="D47" s="12"/>
      <c r="E47" s="12"/>
      <c r="F47" s="12"/>
      <c r="G47" s="12"/>
      <c r="H47" s="12"/>
      <c r="I47" s="12"/>
      <c r="J47" s="12"/>
      <c r="K47" s="12"/>
      <c r="L47" s="23"/>
    </row>
    <row r="48" spans="2:12" ht="19.5" customHeight="1">
      <c r="B48" s="22" t="s">
        <v>373</v>
      </c>
      <c r="C48" s="60"/>
      <c r="D48" s="60"/>
      <c r="E48" s="60"/>
      <c r="F48" s="60"/>
      <c r="G48" s="60"/>
      <c r="H48" s="60"/>
      <c r="I48" s="60"/>
      <c r="J48" s="60"/>
      <c r="K48" s="60"/>
      <c r="L48" s="23"/>
    </row>
    <row r="49" spans="2:12" ht="6" customHeight="1">
      <c r="B49" s="22"/>
      <c r="C49" s="12"/>
      <c r="D49" s="12"/>
      <c r="E49" s="12"/>
      <c r="F49" s="12"/>
      <c r="G49" s="12"/>
      <c r="H49" s="12"/>
      <c r="I49" s="12"/>
      <c r="J49" s="12"/>
      <c r="K49" s="12"/>
      <c r="L49" s="23"/>
    </row>
    <row r="50" spans="2:12" ht="19.5" customHeight="1">
      <c r="B50" s="22" t="s">
        <v>374</v>
      </c>
      <c r="C50" s="12"/>
      <c r="D50" s="12"/>
      <c r="E50" s="12"/>
      <c r="F50" s="12"/>
      <c r="G50" s="12"/>
      <c r="H50" s="12"/>
      <c r="I50" s="12"/>
      <c r="J50" s="12"/>
      <c r="K50" s="12"/>
      <c r="L50" s="23"/>
    </row>
    <row r="51" spans="2:12" ht="6" customHeight="1">
      <c r="B51" s="22"/>
      <c r="C51" s="12"/>
      <c r="D51" s="12"/>
      <c r="E51" s="12"/>
      <c r="F51" s="12"/>
      <c r="G51" s="12"/>
      <c r="H51" s="12"/>
      <c r="I51" s="12"/>
      <c r="J51" s="12"/>
      <c r="K51" s="12"/>
      <c r="L51" s="23"/>
    </row>
    <row r="52" spans="2:12" ht="19.5" customHeight="1">
      <c r="B52" s="22" t="s">
        <v>375</v>
      </c>
      <c r="C52" s="12"/>
      <c r="D52" s="12"/>
      <c r="E52" s="12"/>
      <c r="F52" s="12"/>
      <c r="G52" s="12"/>
      <c r="H52" s="12"/>
      <c r="I52" s="12"/>
      <c r="J52" s="12"/>
      <c r="K52" s="12"/>
      <c r="L52" s="23"/>
    </row>
    <row r="53" spans="2:12" ht="6" customHeight="1">
      <c r="B53" s="22"/>
      <c r="C53" s="12"/>
      <c r="D53" s="12"/>
      <c r="E53" s="12"/>
      <c r="F53" s="12"/>
      <c r="G53" s="12"/>
      <c r="H53" s="12"/>
      <c r="I53" s="12"/>
      <c r="J53" s="12"/>
      <c r="K53" s="12"/>
      <c r="L53" s="23"/>
    </row>
    <row r="54" spans="2:12" ht="19.5" customHeight="1">
      <c r="B54" s="22" t="s">
        <v>384</v>
      </c>
      <c r="C54" s="12"/>
      <c r="D54" s="12"/>
      <c r="E54" s="12"/>
      <c r="F54" s="12"/>
      <c r="G54" s="12"/>
      <c r="H54" s="12"/>
      <c r="I54" s="12"/>
      <c r="J54" s="12"/>
      <c r="K54" s="12"/>
      <c r="L54" s="23"/>
    </row>
    <row r="55" spans="2:12" ht="6" customHeight="1">
      <c r="B55" s="22"/>
      <c r="C55" s="12"/>
      <c r="D55" s="12"/>
      <c r="E55" s="12"/>
      <c r="F55" s="12"/>
      <c r="G55" s="12"/>
      <c r="H55" s="12"/>
      <c r="I55" s="12"/>
      <c r="J55" s="12"/>
      <c r="K55" s="12"/>
      <c r="L55" s="23"/>
    </row>
    <row r="56" spans="2:12" ht="19.5" customHeight="1">
      <c r="B56" s="22" t="s">
        <v>385</v>
      </c>
      <c r="C56" s="12"/>
      <c r="D56" s="12"/>
      <c r="E56" s="12"/>
      <c r="F56" s="12"/>
      <c r="G56" s="12"/>
      <c r="H56" s="12"/>
      <c r="I56" s="12"/>
      <c r="J56" s="12"/>
      <c r="K56" s="12"/>
      <c r="L56" s="23"/>
    </row>
    <row r="57" spans="2:12" ht="6" customHeight="1">
      <c r="B57" s="22"/>
      <c r="C57" s="12"/>
      <c r="D57" s="12"/>
      <c r="E57" s="12"/>
      <c r="F57" s="12"/>
      <c r="G57" s="12"/>
      <c r="H57" s="12"/>
      <c r="I57" s="12"/>
      <c r="J57" s="12"/>
      <c r="K57" s="12"/>
      <c r="L57" s="23"/>
    </row>
    <row r="58" spans="2:12" ht="19.5" customHeight="1">
      <c r="B58" s="22" t="s">
        <v>376</v>
      </c>
      <c r="C58" s="12"/>
      <c r="D58" s="12"/>
      <c r="E58" s="12"/>
      <c r="F58" s="12"/>
      <c r="G58" s="12"/>
      <c r="H58" s="12"/>
      <c r="I58" s="12"/>
      <c r="J58" s="12"/>
      <c r="K58" s="12"/>
      <c r="L58" s="23"/>
    </row>
    <row r="59" spans="2:12" ht="6" customHeight="1">
      <c r="B59" s="22"/>
      <c r="C59" s="12"/>
      <c r="D59" s="12"/>
      <c r="E59" s="12"/>
      <c r="F59" s="12"/>
      <c r="G59" s="12"/>
      <c r="H59" s="12"/>
      <c r="I59" s="12"/>
      <c r="J59" s="12"/>
      <c r="K59" s="12"/>
      <c r="L59" s="23"/>
    </row>
    <row r="60" spans="2:12" ht="19.5" customHeight="1">
      <c r="B60" s="22" t="s">
        <v>377</v>
      </c>
      <c r="C60" s="12"/>
      <c r="D60" s="12"/>
      <c r="E60" s="12"/>
      <c r="F60" s="12"/>
      <c r="G60" s="12"/>
      <c r="H60" s="12"/>
      <c r="I60" s="12"/>
      <c r="J60" s="12"/>
      <c r="K60" s="12"/>
      <c r="L60" s="23"/>
    </row>
    <row r="61" spans="2:12" ht="6" customHeight="1">
      <c r="B61" s="22"/>
      <c r="C61" s="12"/>
      <c r="D61" s="12"/>
      <c r="E61" s="12"/>
      <c r="F61" s="12"/>
      <c r="G61" s="12"/>
      <c r="H61" s="12"/>
      <c r="I61" s="12"/>
      <c r="J61" s="12"/>
      <c r="K61" s="12"/>
      <c r="L61" s="23"/>
    </row>
    <row r="62" spans="2:12" ht="19.5" customHeight="1">
      <c r="B62" s="22" t="s">
        <v>378</v>
      </c>
      <c r="C62" s="12"/>
      <c r="D62" s="12"/>
      <c r="E62" s="12"/>
      <c r="F62" s="12"/>
      <c r="G62" s="12"/>
      <c r="H62" s="12"/>
      <c r="I62" s="12"/>
      <c r="J62" s="12"/>
      <c r="K62" s="12"/>
      <c r="L62" s="23"/>
    </row>
    <row r="63" spans="2:12" ht="6" customHeight="1">
      <c r="B63" s="22"/>
      <c r="C63" s="12"/>
      <c r="D63" s="12"/>
      <c r="E63" s="12"/>
      <c r="F63" s="12"/>
      <c r="G63" s="12"/>
      <c r="H63" s="12"/>
      <c r="I63" s="12"/>
      <c r="J63" s="12"/>
      <c r="K63" s="12"/>
      <c r="L63" s="23"/>
    </row>
    <row r="64" spans="2:12" ht="19.5" customHeight="1">
      <c r="B64" s="22" t="s">
        <v>379</v>
      </c>
      <c r="C64" s="12"/>
      <c r="D64" s="12"/>
      <c r="E64" s="12"/>
      <c r="F64" s="12"/>
      <c r="G64" s="12"/>
      <c r="H64" s="12"/>
      <c r="I64" s="12"/>
      <c r="J64" s="12"/>
      <c r="K64" s="12"/>
      <c r="L64" s="23"/>
    </row>
    <row r="65" spans="2:12" ht="6" customHeight="1">
      <c r="B65" s="22"/>
      <c r="C65" s="12"/>
      <c r="D65" s="12"/>
      <c r="E65" s="12"/>
      <c r="F65" s="12"/>
      <c r="G65" s="12"/>
      <c r="H65" s="12"/>
      <c r="I65" s="12"/>
      <c r="J65" s="12"/>
      <c r="K65" s="12"/>
      <c r="L65" s="23"/>
    </row>
    <row r="66" spans="2:12" ht="19.5" customHeight="1">
      <c r="B66" s="22" t="s">
        <v>380</v>
      </c>
      <c r="C66" s="12"/>
      <c r="D66" s="12"/>
      <c r="E66" s="12"/>
      <c r="F66" s="12"/>
      <c r="G66" s="12"/>
      <c r="H66" s="12"/>
      <c r="I66" s="12"/>
      <c r="J66" s="12"/>
      <c r="K66" s="12"/>
      <c r="L66" s="23"/>
    </row>
    <row r="67" spans="2:12" ht="19.5" customHeight="1">
      <c r="B67" s="22" t="s">
        <v>27</v>
      </c>
      <c r="C67" s="12"/>
      <c r="D67" s="12"/>
      <c r="E67" s="12"/>
      <c r="F67" s="12"/>
      <c r="G67" s="12"/>
      <c r="H67" s="12"/>
      <c r="I67" s="12"/>
      <c r="J67" s="12"/>
      <c r="K67" s="12"/>
      <c r="L67" s="23"/>
    </row>
    <row r="68" spans="2:12" ht="6" customHeight="1">
      <c r="B68" s="22"/>
      <c r="C68" s="12"/>
      <c r="D68" s="12"/>
      <c r="E68" s="12"/>
      <c r="F68" s="12"/>
      <c r="G68" s="12"/>
      <c r="H68" s="12"/>
      <c r="I68" s="12"/>
      <c r="J68" s="12"/>
      <c r="K68" s="12"/>
      <c r="L68" s="23"/>
    </row>
    <row r="69" spans="2:12" ht="19.5" customHeight="1">
      <c r="B69" s="22" t="s">
        <v>381</v>
      </c>
      <c r="C69" s="12"/>
      <c r="D69" s="12"/>
      <c r="E69" s="12"/>
      <c r="F69" s="12"/>
      <c r="G69" s="12"/>
      <c r="H69" s="12"/>
      <c r="I69" s="12"/>
      <c r="J69" s="12"/>
      <c r="K69" s="12"/>
      <c r="L69" s="23"/>
    </row>
    <row r="70" spans="2:12" ht="6" customHeight="1">
      <c r="B70" s="22"/>
      <c r="C70" s="12"/>
      <c r="D70" s="12"/>
      <c r="E70" s="12"/>
      <c r="F70" s="12"/>
      <c r="G70" s="12"/>
      <c r="H70" s="12"/>
      <c r="I70" s="12"/>
      <c r="J70" s="12"/>
      <c r="K70" s="12"/>
      <c r="L70" s="23"/>
    </row>
    <row r="71" spans="2:12" ht="19.5" customHeight="1">
      <c r="B71" s="22" t="s">
        <v>382</v>
      </c>
      <c r="C71" s="12"/>
      <c r="D71" s="12"/>
      <c r="E71" s="12"/>
      <c r="F71" s="12"/>
      <c r="G71" s="12"/>
      <c r="H71" s="12"/>
      <c r="I71" s="12"/>
      <c r="J71" s="12"/>
      <c r="K71" s="12"/>
      <c r="L71" s="23"/>
    </row>
    <row r="72" spans="2:12" ht="19.5" customHeight="1">
      <c r="B72" s="22" t="s">
        <v>28</v>
      </c>
      <c r="C72" s="12"/>
      <c r="D72" s="12"/>
      <c r="E72" s="12"/>
      <c r="F72" s="12"/>
      <c r="G72" s="12"/>
      <c r="H72" s="12"/>
      <c r="I72" s="12"/>
      <c r="J72" s="12"/>
      <c r="K72" s="12"/>
      <c r="L72" s="23"/>
    </row>
    <row r="73" spans="2:12" ht="6" customHeight="1">
      <c r="B73" s="22"/>
      <c r="C73" s="12"/>
      <c r="D73" s="12"/>
      <c r="E73" s="12"/>
      <c r="F73" s="12"/>
      <c r="G73" s="12"/>
      <c r="H73" s="12"/>
      <c r="I73" s="12"/>
      <c r="J73" s="12"/>
      <c r="K73" s="12"/>
      <c r="L73" s="23"/>
    </row>
    <row r="74" spans="2:12" ht="19.5" customHeight="1">
      <c r="B74" s="22" t="s">
        <v>383</v>
      </c>
      <c r="C74" s="12"/>
      <c r="D74" s="12"/>
      <c r="E74" s="12"/>
      <c r="F74" s="12"/>
      <c r="G74" s="12"/>
      <c r="H74" s="12"/>
      <c r="I74" s="12"/>
      <c r="J74" s="12"/>
      <c r="K74" s="12"/>
      <c r="L74" s="23"/>
    </row>
    <row r="75" spans="2:12" ht="12" customHeight="1">
      <c r="B75" s="22"/>
      <c r="C75" s="12"/>
      <c r="D75" s="12"/>
      <c r="E75" s="12"/>
      <c r="F75" s="12"/>
      <c r="G75" s="12"/>
      <c r="H75" s="12"/>
      <c r="I75" s="12"/>
      <c r="J75" s="12"/>
      <c r="K75" s="12"/>
      <c r="L75" s="23"/>
    </row>
    <row r="76" spans="2:12" ht="19.5" customHeight="1">
      <c r="B76" s="22" t="s">
        <v>29</v>
      </c>
      <c r="C76" s="12"/>
      <c r="D76" s="12"/>
      <c r="E76" s="12"/>
      <c r="F76" s="12"/>
      <c r="G76" s="12"/>
      <c r="H76" s="12"/>
      <c r="J76" s="36" t="s">
        <v>30</v>
      </c>
      <c r="L76" s="23"/>
    </row>
    <row r="77" spans="2:12" ht="19.5" customHeight="1">
      <c r="B77" s="22"/>
      <c r="C77" s="12"/>
      <c r="D77" s="12"/>
      <c r="E77" s="12"/>
      <c r="F77" s="12"/>
      <c r="G77" s="12"/>
      <c r="H77" s="12"/>
      <c r="J77" s="36"/>
      <c r="L77" s="23"/>
    </row>
    <row r="78" spans="2:12" ht="21.75" customHeight="1">
      <c r="B78" s="165"/>
      <c r="C78" s="10"/>
      <c r="D78" s="10"/>
      <c r="E78" s="10"/>
      <c r="F78" s="10"/>
      <c r="G78" s="10"/>
      <c r="H78" s="10"/>
      <c r="I78" s="10"/>
      <c r="J78" s="10"/>
      <c r="K78" s="10"/>
      <c r="L78" s="24"/>
    </row>
  </sheetData>
  <mergeCells count="1">
    <mergeCell ref="B4:L4"/>
  </mergeCells>
  <phoneticPr fontId="18"/>
  <pageMargins left="0.48" right="0.19" top="0.38" bottom="0.47" header="0.19685039370078741" footer="0.31496062992125984"/>
  <pageSetup paperSize="9" orientation="portrait" r:id="rId1"/>
  <headerFooter>
    <oddHeader xml:space="preserve">&amp;C
</oddHeader>
  </headerFooter>
</worksheet>
</file>

<file path=xl/worksheets/sheet2.xml><?xml version="1.0" encoding="utf-8"?>
<worksheet xmlns="http://schemas.openxmlformats.org/spreadsheetml/2006/main" xmlns:r="http://schemas.openxmlformats.org/officeDocument/2006/relationships">
  <dimension ref="B1:R27"/>
  <sheetViews>
    <sheetView workbookViewId="0">
      <selection activeCell="B16" sqref="B16:R16"/>
    </sheetView>
  </sheetViews>
  <sheetFormatPr defaultRowHeight="13.5"/>
  <cols>
    <col min="1" max="1" width="1.25" customWidth="1"/>
    <col min="4" max="4" width="3.75" customWidth="1"/>
    <col min="5" max="5" width="4.125" customWidth="1"/>
    <col min="6" max="7" width="9.625" customWidth="1"/>
    <col min="8" max="8" width="8.375" customWidth="1"/>
    <col min="9" max="9" width="9.125" customWidth="1"/>
    <col min="10" max="11" width="7.75" customWidth="1"/>
    <col min="12" max="12" width="9.625" customWidth="1"/>
    <col min="13" max="13" width="8.25" customWidth="1"/>
    <col min="14" max="14" width="8.5" customWidth="1"/>
    <col min="15" max="15" width="4.75" customWidth="1"/>
    <col min="16" max="16" width="6.5" customWidth="1"/>
    <col min="17" max="17" width="12.375" customWidth="1"/>
    <col min="18" max="18" width="12.25" customWidth="1"/>
  </cols>
  <sheetData>
    <row r="1" spans="2:18" ht="18.75" customHeight="1"/>
    <row r="2" spans="2:18" ht="18.75" customHeight="1">
      <c r="B2" t="s">
        <v>32</v>
      </c>
      <c r="F2" s="2"/>
      <c r="G2" s="2"/>
      <c r="H2" s="2"/>
      <c r="I2" s="2"/>
      <c r="J2" s="2"/>
      <c r="K2" s="2"/>
      <c r="L2" s="2"/>
      <c r="M2" s="2"/>
      <c r="N2" s="2"/>
      <c r="O2" s="2"/>
      <c r="P2" s="2"/>
      <c r="Q2" s="2"/>
    </row>
    <row r="3" spans="2:18">
      <c r="B3" s="267" t="s">
        <v>33</v>
      </c>
      <c r="C3" s="268"/>
      <c r="D3" s="268"/>
      <c r="E3" s="269"/>
      <c r="F3" s="270"/>
      <c r="G3" s="270"/>
      <c r="H3" s="270"/>
      <c r="I3" s="270"/>
      <c r="J3" s="270"/>
      <c r="K3" s="270"/>
      <c r="L3" s="270"/>
      <c r="M3" s="270"/>
      <c r="N3" s="271"/>
      <c r="O3" s="272" t="s">
        <v>34</v>
      </c>
      <c r="P3" s="272" t="s">
        <v>35</v>
      </c>
      <c r="Q3" s="274" t="s">
        <v>12</v>
      </c>
      <c r="R3" s="276" t="s">
        <v>36</v>
      </c>
    </row>
    <row r="4" spans="2:18">
      <c r="B4" s="267" t="s">
        <v>37</v>
      </c>
      <c r="C4" s="268"/>
      <c r="D4" s="269"/>
      <c r="E4" s="166" t="s">
        <v>38</v>
      </c>
      <c r="F4" s="35" t="s">
        <v>114</v>
      </c>
      <c r="G4" s="35" t="s">
        <v>115</v>
      </c>
      <c r="H4" s="35" t="s">
        <v>117</v>
      </c>
      <c r="I4" s="35" t="s">
        <v>116</v>
      </c>
      <c r="J4" s="184" t="s">
        <v>264</v>
      </c>
      <c r="K4" s="184" t="s">
        <v>370</v>
      </c>
      <c r="L4" s="184" t="s">
        <v>280</v>
      </c>
      <c r="M4" s="64" t="s">
        <v>146</v>
      </c>
      <c r="N4" s="232" t="s">
        <v>39</v>
      </c>
      <c r="O4" s="273"/>
      <c r="P4" s="273"/>
      <c r="Q4" s="275"/>
      <c r="R4" s="277"/>
    </row>
    <row r="5" spans="2:18" ht="23.25" customHeight="1">
      <c r="B5" s="20" t="s">
        <v>40</v>
      </c>
      <c r="C5" s="19" t="s">
        <v>281</v>
      </c>
      <c r="D5" s="21"/>
      <c r="E5" s="3"/>
      <c r="F5" s="13">
        <v>42200</v>
      </c>
      <c r="G5" s="13">
        <v>30500</v>
      </c>
      <c r="H5" s="237">
        <v>4874</v>
      </c>
      <c r="I5" s="238">
        <v>3935</v>
      </c>
      <c r="J5" s="238">
        <v>9000</v>
      </c>
      <c r="K5" s="238">
        <v>320</v>
      </c>
      <c r="L5" s="238">
        <f>L6</f>
        <v>5000</v>
      </c>
      <c r="M5" s="13">
        <f>SUM(F5:L5)*0.15</f>
        <v>14374.35</v>
      </c>
      <c r="N5" s="13">
        <f>SUM(F5:M5)</f>
        <v>110203.35</v>
      </c>
      <c r="O5" s="13"/>
      <c r="P5" s="13"/>
      <c r="Q5" s="14">
        <f>N5</f>
        <v>110203.35</v>
      </c>
      <c r="R5" s="3"/>
    </row>
    <row r="6" spans="2:18" ht="23.25" customHeight="1">
      <c r="B6" s="20" t="s">
        <v>347</v>
      </c>
      <c r="C6" s="19"/>
      <c r="D6" s="21"/>
      <c r="E6" s="3"/>
      <c r="F6" s="263" t="s">
        <v>348</v>
      </c>
      <c r="G6" s="264"/>
      <c r="H6" s="264"/>
      <c r="I6" s="264"/>
      <c r="J6" s="264"/>
      <c r="K6" s="236"/>
      <c r="L6" s="228">
        <v>5000</v>
      </c>
      <c r="M6" s="228"/>
      <c r="N6" s="13"/>
      <c r="O6" s="13"/>
      <c r="P6" s="13"/>
      <c r="Q6" s="29"/>
      <c r="R6" s="3"/>
    </row>
    <row r="7" spans="2:18" ht="23.25" customHeight="1">
      <c r="B7" s="20"/>
      <c r="C7" s="19"/>
      <c r="D7" s="21"/>
      <c r="E7" s="3"/>
      <c r="F7" s="245"/>
      <c r="G7" s="246"/>
      <c r="H7" s="246"/>
      <c r="I7" s="246"/>
      <c r="J7" s="246"/>
      <c r="K7" s="247"/>
      <c r="L7" s="244"/>
      <c r="M7" s="228"/>
      <c r="N7" s="13"/>
      <c r="O7" s="13"/>
      <c r="P7" s="13"/>
      <c r="Q7" s="29"/>
      <c r="R7" s="3"/>
    </row>
    <row r="8" spans="2:18" ht="23.25" customHeight="1">
      <c r="B8" s="20"/>
      <c r="C8" s="19"/>
      <c r="D8" s="21"/>
      <c r="E8" s="3"/>
      <c r="F8" s="229"/>
      <c r="G8" s="241"/>
      <c r="H8" s="241"/>
      <c r="I8" s="241"/>
      <c r="J8" s="241"/>
      <c r="K8" s="241"/>
      <c r="L8" s="18"/>
      <c r="M8" s="228"/>
      <c r="N8" s="13"/>
      <c r="O8" s="13"/>
      <c r="P8" s="13"/>
      <c r="Q8" s="29"/>
      <c r="R8" s="3"/>
    </row>
    <row r="9" spans="2:18" ht="23.25" customHeight="1">
      <c r="B9" s="20"/>
      <c r="C9" s="19"/>
      <c r="D9" s="21"/>
      <c r="E9" s="3"/>
      <c r="F9" s="242"/>
      <c r="G9" s="243"/>
      <c r="H9" s="243"/>
      <c r="I9" s="243"/>
      <c r="J9" s="243"/>
      <c r="K9" s="31"/>
      <c r="L9" s="244"/>
      <c r="M9" s="228"/>
      <c r="N9" s="13"/>
      <c r="O9" s="13"/>
      <c r="P9" s="13"/>
      <c r="Q9" s="29"/>
      <c r="R9" s="3"/>
    </row>
    <row r="10" spans="2:18" ht="23.25" customHeight="1">
      <c r="B10" s="5"/>
      <c r="C10" s="6"/>
      <c r="D10" s="7"/>
      <c r="E10" s="8"/>
      <c r="F10" s="16"/>
      <c r="G10" s="52"/>
      <c r="H10" s="52"/>
      <c r="I10" s="52"/>
      <c r="J10" s="52"/>
      <c r="K10" s="52"/>
      <c r="L10" s="18"/>
      <c r="M10" s="18"/>
      <c r="N10" s="15"/>
      <c r="O10" s="15"/>
      <c r="P10" s="15"/>
      <c r="Q10" s="16"/>
      <c r="R10" s="8"/>
    </row>
    <row r="11" spans="2:18" ht="23.25" customHeight="1">
      <c r="B11" s="233"/>
      <c r="C11" s="234"/>
      <c r="D11" s="234"/>
      <c r="E11" s="234"/>
      <c r="F11" s="6" t="s">
        <v>41</v>
      </c>
      <c r="G11" s="10"/>
      <c r="H11" s="10"/>
      <c r="I11" s="10"/>
      <c r="J11" s="10"/>
      <c r="K11" s="10"/>
      <c r="L11" s="24"/>
      <c r="M11" s="10"/>
      <c r="N11" s="32"/>
      <c r="O11" s="17"/>
      <c r="P11" s="17"/>
      <c r="Q11" s="16">
        <f>SUM(Q5:Q10)</f>
        <v>110203.35</v>
      </c>
      <c r="R11" s="4"/>
    </row>
    <row r="12" spans="2:18" ht="23.25" customHeight="1">
      <c r="B12" s="265"/>
      <c r="C12" s="265"/>
      <c r="D12" s="235"/>
      <c r="E12" s="19"/>
      <c r="F12" s="30"/>
      <c r="G12" s="30"/>
      <c r="H12" s="30"/>
      <c r="I12" s="30"/>
      <c r="J12" s="30"/>
      <c r="K12" s="30"/>
      <c r="L12" s="30"/>
      <c r="M12" s="30"/>
      <c r="N12" s="171" t="s">
        <v>282</v>
      </c>
      <c r="O12" s="52"/>
      <c r="P12" s="18"/>
      <c r="Q12" s="16">
        <f>Q11*0.1</f>
        <v>11020.335000000001</v>
      </c>
      <c r="R12" s="8"/>
    </row>
    <row r="13" spans="2:18" ht="23.25" customHeight="1">
      <c r="B13" s="231" t="s">
        <v>283</v>
      </c>
      <c r="C13" s="231"/>
      <c r="D13" s="231"/>
      <c r="F13" s="31"/>
      <c r="G13" s="31"/>
      <c r="H13" s="31"/>
      <c r="I13" s="31"/>
      <c r="J13" s="31"/>
      <c r="K13" s="31"/>
      <c r="L13" s="31"/>
      <c r="M13" s="31"/>
      <c r="N13" s="16" t="s">
        <v>284</v>
      </c>
      <c r="O13" s="52"/>
      <c r="P13" s="18"/>
      <c r="Q13" s="170">
        <f>SUM(Q11:Q12)</f>
        <v>121223.68500000001</v>
      </c>
      <c r="R13" s="8"/>
    </row>
    <row r="14" spans="2:18" ht="21" customHeight="1">
      <c r="F14" s="2"/>
      <c r="G14" s="2"/>
      <c r="H14" s="2"/>
      <c r="I14" s="2"/>
      <c r="J14" s="2"/>
      <c r="K14" s="2"/>
      <c r="L14" s="2"/>
      <c r="M14" s="2"/>
    </row>
    <row r="15" spans="2:18">
      <c r="F15" s="2"/>
      <c r="G15" s="2"/>
      <c r="H15" s="2"/>
      <c r="I15" s="2"/>
      <c r="J15" s="2"/>
      <c r="K15" s="2"/>
      <c r="L15" s="2"/>
      <c r="M15" s="2"/>
      <c r="N15" s="2"/>
      <c r="O15" s="2"/>
      <c r="P15" s="2"/>
      <c r="Q15" s="2"/>
      <c r="R15" s="33" t="s">
        <v>31</v>
      </c>
    </row>
    <row r="16" spans="2:18" ht="43.5" customHeight="1">
      <c r="B16" s="279" t="s">
        <v>387</v>
      </c>
      <c r="C16" s="278"/>
      <c r="D16" s="278"/>
      <c r="E16" s="278"/>
      <c r="F16" s="278"/>
      <c r="G16" s="278"/>
      <c r="H16" s="278"/>
      <c r="I16" s="278"/>
      <c r="J16" s="278"/>
      <c r="K16" s="278"/>
      <c r="L16" s="278"/>
      <c r="M16" s="278"/>
      <c r="N16" s="278"/>
      <c r="O16" s="278"/>
      <c r="P16" s="278"/>
      <c r="Q16" s="278"/>
      <c r="R16" s="278"/>
    </row>
    <row r="17" spans="2:18" ht="24" customHeight="1">
      <c r="B17" s="239" t="s">
        <v>363</v>
      </c>
      <c r="C17" s="239"/>
      <c r="D17" s="239"/>
      <c r="E17" s="239"/>
      <c r="F17" s="240"/>
      <c r="G17" s="240"/>
      <c r="H17" s="240"/>
      <c r="I17" s="240"/>
      <c r="J17" s="240"/>
      <c r="K17" s="240"/>
      <c r="L17" s="240"/>
      <c r="M17" s="240"/>
      <c r="N17" s="240"/>
      <c r="O17" s="240"/>
      <c r="P17" s="240"/>
      <c r="Q17" s="240"/>
      <c r="R17" s="33"/>
    </row>
    <row r="18" spans="2:18" ht="20.25" customHeight="1">
      <c r="B18" s="239" t="s">
        <v>349</v>
      </c>
      <c r="C18" s="239"/>
      <c r="D18" s="239"/>
      <c r="E18" s="239"/>
      <c r="F18" s="240"/>
      <c r="G18" s="240"/>
      <c r="H18" s="240"/>
      <c r="I18" s="240"/>
      <c r="J18" s="240"/>
      <c r="K18" s="240"/>
      <c r="L18" s="240"/>
      <c r="M18" s="240"/>
      <c r="N18" s="240"/>
      <c r="O18" s="240"/>
      <c r="P18" s="240"/>
      <c r="Q18" s="240"/>
      <c r="R18" s="33"/>
    </row>
    <row r="19" spans="2:18" ht="39" customHeight="1">
      <c r="B19" s="278" t="s">
        <v>355</v>
      </c>
      <c r="C19" s="278"/>
      <c r="D19" s="278"/>
      <c r="E19" s="278"/>
      <c r="F19" s="278"/>
      <c r="G19" s="278"/>
      <c r="H19" s="278"/>
      <c r="I19" s="278"/>
      <c r="J19" s="278"/>
      <c r="K19" s="278"/>
      <c r="L19" s="278"/>
      <c r="M19" s="278"/>
      <c r="N19" s="278"/>
      <c r="O19" s="278"/>
      <c r="P19" s="278"/>
      <c r="Q19" s="278"/>
      <c r="R19" s="278"/>
    </row>
    <row r="20" spans="2:18" ht="39" customHeight="1">
      <c r="B20" s="280" t="s">
        <v>389</v>
      </c>
      <c r="C20" s="280"/>
      <c r="D20" s="280"/>
      <c r="E20" s="280"/>
      <c r="F20" s="280"/>
      <c r="G20" s="280"/>
      <c r="H20" s="280"/>
      <c r="I20" s="280"/>
      <c r="J20" s="280"/>
      <c r="K20" s="280"/>
      <c r="L20" s="280"/>
      <c r="M20" s="280"/>
      <c r="N20" s="280"/>
      <c r="O20" s="280"/>
      <c r="P20" s="280"/>
      <c r="Q20" s="280"/>
      <c r="R20" s="280"/>
    </row>
    <row r="21" spans="2:18" ht="24.75" customHeight="1">
      <c r="B21" t="s">
        <v>269</v>
      </c>
      <c r="F21" s="2"/>
      <c r="G21" s="2"/>
      <c r="H21" s="2"/>
      <c r="I21" s="2"/>
      <c r="J21" s="2"/>
      <c r="K21" s="2"/>
      <c r="L21" s="2"/>
      <c r="M21" s="2"/>
      <c r="N21" s="2"/>
      <c r="O21" s="2"/>
      <c r="P21" s="2"/>
      <c r="Q21" s="2"/>
      <c r="R21" s="33"/>
    </row>
    <row r="22" spans="2:18" ht="24.75" customHeight="1">
      <c r="B22" t="s">
        <v>371</v>
      </c>
      <c r="F22" s="2"/>
      <c r="G22" s="2"/>
      <c r="H22" s="2"/>
      <c r="I22" s="2"/>
      <c r="J22" s="2"/>
      <c r="K22" s="2"/>
      <c r="L22" s="2"/>
      <c r="M22" s="2"/>
      <c r="N22" s="2"/>
      <c r="O22" s="2"/>
      <c r="P22" s="2"/>
      <c r="Q22" s="2"/>
      <c r="R22" s="33"/>
    </row>
    <row r="23" spans="2:18" ht="24.75" customHeight="1">
      <c r="B23" s="278" t="s">
        <v>350</v>
      </c>
      <c r="C23" s="278"/>
      <c r="D23" s="278"/>
      <c r="E23" s="278"/>
      <c r="F23" s="278"/>
      <c r="G23" s="278"/>
      <c r="H23" s="278"/>
      <c r="I23" s="278"/>
      <c r="J23" s="278"/>
      <c r="K23" s="278"/>
      <c r="L23" s="278"/>
      <c r="M23" s="278"/>
      <c r="N23" s="278"/>
      <c r="O23" s="278"/>
      <c r="P23" s="278"/>
      <c r="Q23" s="278"/>
      <c r="R23" s="278"/>
    </row>
    <row r="24" spans="2:18" ht="24.75" customHeight="1">
      <c r="B24" s="278"/>
      <c r="C24" s="278"/>
      <c r="D24" s="278"/>
      <c r="E24" s="278"/>
      <c r="F24" s="278"/>
      <c r="G24" s="278"/>
      <c r="H24" s="278"/>
      <c r="I24" s="278"/>
      <c r="J24" s="278"/>
      <c r="K24" s="278"/>
      <c r="L24" s="278"/>
      <c r="M24" s="278"/>
      <c r="N24" s="278"/>
      <c r="O24" s="278"/>
      <c r="P24" s="278"/>
      <c r="Q24" s="278"/>
      <c r="R24" s="278"/>
    </row>
    <row r="25" spans="2:18" ht="20.25" customHeight="1">
      <c r="B25" s="278" t="s">
        <v>366</v>
      </c>
      <c r="C25" s="278"/>
      <c r="D25" s="278"/>
      <c r="E25" s="278"/>
      <c r="F25" s="278"/>
      <c r="G25" s="278"/>
      <c r="H25" s="278"/>
      <c r="I25" s="278"/>
      <c r="J25" s="278"/>
      <c r="K25" s="278"/>
      <c r="L25" s="278"/>
      <c r="M25" s="278"/>
      <c r="N25" s="278"/>
      <c r="O25" s="278"/>
      <c r="P25" s="278"/>
      <c r="Q25" s="278"/>
      <c r="R25" s="278"/>
    </row>
    <row r="26" spans="2:18" ht="33" customHeight="1">
      <c r="B26" s="266" t="s">
        <v>367</v>
      </c>
      <c r="C26" s="266"/>
      <c r="D26" s="266"/>
      <c r="E26" s="266"/>
      <c r="F26" s="266"/>
      <c r="G26" s="266"/>
      <c r="H26" s="266"/>
      <c r="I26" s="266"/>
      <c r="J26" s="266"/>
      <c r="K26" s="266"/>
      <c r="L26" s="266"/>
      <c r="M26" s="266"/>
      <c r="N26" s="266"/>
      <c r="O26" s="266"/>
      <c r="P26" s="266"/>
      <c r="Q26" s="266"/>
      <c r="R26" s="266"/>
    </row>
    <row r="27" spans="2:18" ht="27" customHeight="1">
      <c r="B27" s="185" t="s">
        <v>372</v>
      </c>
    </row>
  </sheetData>
  <mergeCells count="15">
    <mergeCell ref="F6:J6"/>
    <mergeCell ref="B12:C12"/>
    <mergeCell ref="B26:R26"/>
    <mergeCell ref="B3:E3"/>
    <mergeCell ref="F3:N3"/>
    <mergeCell ref="O3:O4"/>
    <mergeCell ref="P3:P4"/>
    <mergeCell ref="Q3:Q4"/>
    <mergeCell ref="R3:R4"/>
    <mergeCell ref="B4:D4"/>
    <mergeCell ref="B23:R24"/>
    <mergeCell ref="B25:R25"/>
    <mergeCell ref="B16:R16"/>
    <mergeCell ref="B19:R19"/>
    <mergeCell ref="B20:R20"/>
  </mergeCells>
  <phoneticPr fontId="18"/>
  <pageMargins left="0.54" right="0.2" top="0.39" bottom="0.26" header="0.19685039370078741" footer="0.2"/>
  <pageSetup paperSize="9" orientation="landscape" r:id="rId1"/>
  <headerFooter>
    <oddHeader xml:space="preserve">&amp;C
</oddHeader>
  </headerFooter>
</worksheet>
</file>

<file path=xl/worksheets/sheet3.xml><?xml version="1.0" encoding="utf-8"?>
<worksheet xmlns="http://schemas.openxmlformats.org/spreadsheetml/2006/main" xmlns:r="http://schemas.openxmlformats.org/officeDocument/2006/relationships">
  <dimension ref="B2:M23"/>
  <sheetViews>
    <sheetView topLeftCell="A4" workbookViewId="0">
      <selection activeCell="J29" sqref="J29"/>
    </sheetView>
  </sheetViews>
  <sheetFormatPr defaultRowHeight="13.5"/>
  <cols>
    <col min="2" max="2" width="11.125" customWidth="1"/>
    <col min="3" max="3" width="17" customWidth="1"/>
    <col min="4" max="4" width="15.625" customWidth="1"/>
    <col min="5" max="5" width="13.625" customWidth="1"/>
    <col min="6" max="6" width="11.25" customWidth="1"/>
  </cols>
  <sheetData>
    <row r="2" spans="2:13">
      <c r="B2" t="s">
        <v>276</v>
      </c>
    </row>
    <row r="5" spans="2:13" ht="28.5" customHeight="1">
      <c r="B5" s="278" t="s">
        <v>390</v>
      </c>
      <c r="C5" s="278"/>
      <c r="D5" s="278"/>
      <c r="E5" s="278"/>
      <c r="F5" s="278"/>
      <c r="G5" s="278"/>
      <c r="H5" s="278"/>
      <c r="I5" s="278"/>
      <c r="J5" s="278"/>
      <c r="K5" s="278"/>
      <c r="L5" s="227"/>
      <c r="M5" s="227"/>
    </row>
    <row r="6" spans="2:13" ht="27" customHeight="1">
      <c r="B6" s="255" t="s">
        <v>356</v>
      </c>
      <c r="C6" s="37"/>
      <c r="D6" s="37"/>
      <c r="E6" s="37"/>
      <c r="F6" s="37"/>
      <c r="G6" s="37"/>
      <c r="H6" s="37"/>
      <c r="I6" s="37"/>
      <c r="J6" s="37"/>
      <c r="K6" s="37"/>
      <c r="L6" s="37"/>
      <c r="M6" s="37"/>
    </row>
    <row r="8" spans="2:13">
      <c r="D8" s="281" t="s">
        <v>128</v>
      </c>
      <c r="E8" s="281"/>
      <c r="F8" s="281"/>
      <c r="G8" s="281"/>
      <c r="H8" s="281"/>
      <c r="I8" s="281"/>
    </row>
    <row r="9" spans="2:13">
      <c r="D9" s="163"/>
      <c r="E9" s="163"/>
      <c r="F9" s="163"/>
      <c r="G9" s="163"/>
      <c r="H9" s="163"/>
      <c r="I9" s="163"/>
    </row>
    <row r="10" spans="2:13">
      <c r="D10" s="163"/>
      <c r="E10" s="163"/>
      <c r="F10" s="163"/>
      <c r="G10" s="163"/>
      <c r="H10" s="163"/>
      <c r="I10" s="163"/>
    </row>
    <row r="11" spans="2:13" ht="14.25" thickBot="1">
      <c r="D11" s="163"/>
      <c r="E11" s="163"/>
      <c r="F11" s="163"/>
      <c r="G11" t="s">
        <v>123</v>
      </c>
      <c r="H11" s="163"/>
      <c r="I11" s="163"/>
    </row>
    <row r="12" spans="2:13" ht="15" thickTop="1" thickBot="1">
      <c r="C12" t="s">
        <v>357</v>
      </c>
      <c r="F12" s="254" t="s">
        <v>124</v>
      </c>
    </row>
    <row r="13" spans="2:13" ht="15" thickTop="1" thickBot="1">
      <c r="B13" s="248" t="s">
        <v>125</v>
      </c>
      <c r="C13" s="249" t="s">
        <v>278</v>
      </c>
      <c r="D13" s="250">
        <v>35100</v>
      </c>
      <c r="E13" t="s">
        <v>345</v>
      </c>
      <c r="F13" s="258">
        <f>D13*H18</f>
        <v>42.229687500000004</v>
      </c>
    </row>
    <row r="14" spans="2:13" ht="14.25" thickTop="1">
      <c r="B14" s="251"/>
      <c r="C14" s="252" t="s">
        <v>127</v>
      </c>
      <c r="D14" s="253"/>
    </row>
    <row r="16" spans="2:13">
      <c r="B16" t="s">
        <v>352</v>
      </c>
    </row>
    <row r="17" spans="2:9">
      <c r="B17" s="20" t="s">
        <v>118</v>
      </c>
      <c r="C17" s="19" t="s">
        <v>119</v>
      </c>
      <c r="D17" s="19" t="s">
        <v>120</v>
      </c>
      <c r="E17" s="19" t="s">
        <v>121</v>
      </c>
      <c r="F17" s="169" t="s">
        <v>122</v>
      </c>
      <c r="G17" s="19"/>
      <c r="H17" s="19" t="s">
        <v>126</v>
      </c>
      <c r="I17" s="21"/>
    </row>
    <row r="18" spans="2:9">
      <c r="B18" s="22">
        <f>(1-14/100)</f>
        <v>0.86</v>
      </c>
      <c r="C18" s="12">
        <f>25/100</f>
        <v>0.25</v>
      </c>
      <c r="D18" s="12">
        <v>12</v>
      </c>
      <c r="E18" s="12">
        <f>10/100</f>
        <v>0.1</v>
      </c>
      <c r="F18" s="12">
        <f>1/160</f>
        <v>6.2500000000000003E-3</v>
      </c>
      <c r="G18" s="12"/>
      <c r="H18" s="12">
        <f>(((B18+C18)/D18+E18)*F18)</f>
        <v>1.2031250000000002E-3</v>
      </c>
      <c r="I18" s="23"/>
    </row>
    <row r="19" spans="2:9">
      <c r="B19" s="168"/>
      <c r="C19" s="10"/>
      <c r="D19" s="10"/>
      <c r="E19" s="10"/>
      <c r="F19" s="10"/>
      <c r="G19" s="10"/>
      <c r="H19" s="10"/>
      <c r="I19" s="24"/>
    </row>
    <row r="21" spans="2:9">
      <c r="B21" t="s">
        <v>270</v>
      </c>
    </row>
    <row r="23" spans="2:9">
      <c r="B23" s="185" t="s">
        <v>391</v>
      </c>
      <c r="C23" s="185"/>
      <c r="D23" s="185"/>
      <c r="E23" s="185"/>
      <c r="F23" s="185"/>
      <c r="G23" s="185"/>
      <c r="H23" s="185"/>
    </row>
  </sheetData>
  <mergeCells count="2">
    <mergeCell ref="D8:I8"/>
    <mergeCell ref="B5:K5"/>
  </mergeCells>
  <phoneticPr fontId="18"/>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dimension ref="A1:H20"/>
  <sheetViews>
    <sheetView workbookViewId="0">
      <selection activeCell="K28" sqref="K28"/>
    </sheetView>
  </sheetViews>
  <sheetFormatPr defaultRowHeight="13.5"/>
  <cols>
    <col min="1" max="2" width="3" customWidth="1"/>
    <col min="3" max="3" width="6.75" customWidth="1"/>
    <col min="4" max="4" width="2.375" customWidth="1"/>
    <col min="5" max="5" width="14.625" customWidth="1"/>
    <col min="6" max="6" width="9.875" customWidth="1"/>
    <col min="7" max="7" width="7.125" customWidth="1"/>
  </cols>
  <sheetData>
    <row r="1" spans="1:8">
      <c r="F1" s="55"/>
      <c r="G1" s="231"/>
    </row>
    <row r="2" spans="1:8">
      <c r="A2" t="s">
        <v>42</v>
      </c>
    </row>
    <row r="6" spans="1:8">
      <c r="B6" t="s">
        <v>358</v>
      </c>
      <c r="F6" s="226">
        <v>30500</v>
      </c>
      <c r="G6" t="s">
        <v>346</v>
      </c>
      <c r="H6" t="s">
        <v>359</v>
      </c>
    </row>
    <row r="7" spans="1:8">
      <c r="F7" s="2"/>
    </row>
    <row r="8" spans="1:8">
      <c r="B8" s="282" t="s">
        <v>351</v>
      </c>
      <c r="C8" s="282"/>
      <c r="D8" s="282"/>
      <c r="E8" s="282"/>
      <c r="F8" s="1">
        <v>15981</v>
      </c>
      <c r="G8" t="s">
        <v>368</v>
      </c>
      <c r="H8" t="s">
        <v>360</v>
      </c>
    </row>
    <row r="9" spans="1:8">
      <c r="B9" s="259"/>
      <c r="C9" s="259"/>
      <c r="D9" s="259"/>
      <c r="E9" s="259"/>
      <c r="F9" s="122"/>
      <c r="H9" t="s">
        <v>369</v>
      </c>
    </row>
    <row r="10" spans="1:8">
      <c r="B10" s="256"/>
      <c r="C10" s="256"/>
      <c r="D10" s="256"/>
      <c r="E10" s="256"/>
      <c r="F10" s="122"/>
      <c r="H10" t="s">
        <v>353</v>
      </c>
    </row>
    <row r="11" spans="1:8">
      <c r="B11" t="s">
        <v>44</v>
      </c>
      <c r="C11" s="34"/>
      <c r="E11" t="s">
        <v>273</v>
      </c>
      <c r="F11" s="15">
        <f>F6*F8/100000</f>
        <v>4874.2049999999999</v>
      </c>
      <c r="G11" t="s">
        <v>43</v>
      </c>
    </row>
    <row r="12" spans="1:8">
      <c r="C12" s="34"/>
      <c r="F12" s="31"/>
    </row>
    <row r="13" spans="1:8">
      <c r="C13" s="34"/>
      <c r="F13" s="31"/>
    </row>
    <row r="15" spans="1:8" ht="27.75" customHeight="1">
      <c r="B15" t="s">
        <v>275</v>
      </c>
      <c r="C15" t="s">
        <v>275</v>
      </c>
      <c r="F15" s="50" t="s">
        <v>275</v>
      </c>
    </row>
    <row r="17" spans="3:5">
      <c r="C17" t="s">
        <v>274</v>
      </c>
    </row>
    <row r="20" spans="3:5">
      <c r="E20" t="s">
        <v>361</v>
      </c>
    </row>
  </sheetData>
  <mergeCells count="1">
    <mergeCell ref="B8:E8"/>
  </mergeCells>
  <phoneticPr fontId="18"/>
  <pageMargins left="0.7" right="0.23"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B1:K53"/>
  <sheetViews>
    <sheetView workbookViewId="0">
      <selection activeCell="G7" sqref="G7:H53"/>
    </sheetView>
  </sheetViews>
  <sheetFormatPr defaultRowHeight="13.5"/>
  <cols>
    <col min="1" max="1" width="1.25" customWidth="1"/>
    <col min="2" max="2" width="8.25" customWidth="1"/>
    <col min="4" max="4" width="6.25" customWidth="1"/>
    <col min="6" max="6" width="3.375" customWidth="1"/>
    <col min="7" max="7" width="12" customWidth="1"/>
    <col min="8" max="8" width="3.875" customWidth="1"/>
    <col min="9" max="9" width="12.375" customWidth="1"/>
    <col min="10" max="10" width="13.875" customWidth="1"/>
  </cols>
  <sheetData>
    <row r="1" spans="2:11">
      <c r="B1" s="262" t="s">
        <v>45</v>
      </c>
      <c r="C1" s="262"/>
      <c r="D1" s="262"/>
      <c r="E1" s="262"/>
      <c r="F1" s="262"/>
      <c r="G1" s="262"/>
      <c r="H1" s="262"/>
      <c r="I1" s="262"/>
      <c r="J1" s="262"/>
      <c r="K1" s="262"/>
    </row>
    <row r="2" spans="2:11">
      <c r="J2" t="s">
        <v>46</v>
      </c>
    </row>
    <row r="3" spans="2:11" ht="15" customHeight="1">
      <c r="B3" s="286"/>
      <c r="C3" s="289" t="s">
        <v>47</v>
      </c>
      <c r="D3" s="289"/>
      <c r="E3" s="289"/>
      <c r="F3" s="289"/>
      <c r="G3" s="289"/>
      <c r="H3" s="289"/>
      <c r="I3" s="289"/>
      <c r="J3" s="289"/>
      <c r="K3" s="290" t="s">
        <v>48</v>
      </c>
    </row>
    <row r="4" spans="2:11" ht="15" customHeight="1">
      <c r="B4" s="287"/>
      <c r="C4" s="292" t="s">
        <v>49</v>
      </c>
      <c r="D4" s="292"/>
      <c r="E4" s="293" t="s">
        <v>50</v>
      </c>
      <c r="F4" s="294"/>
      <c r="G4" s="293" t="s">
        <v>51</v>
      </c>
      <c r="H4" s="294"/>
      <c r="I4" s="57" t="s">
        <v>52</v>
      </c>
      <c r="J4" s="56" t="s">
        <v>53</v>
      </c>
      <c r="K4" s="291"/>
    </row>
    <row r="5" spans="2:11" ht="15" customHeight="1">
      <c r="B5" s="287"/>
      <c r="C5" s="292" t="s">
        <v>54</v>
      </c>
      <c r="D5" s="292"/>
      <c r="E5" s="293"/>
      <c r="F5" s="294"/>
      <c r="G5" s="293"/>
      <c r="H5" s="294"/>
      <c r="I5" s="57" t="s">
        <v>55</v>
      </c>
      <c r="J5" s="56" t="s">
        <v>56</v>
      </c>
      <c r="K5" s="291"/>
    </row>
    <row r="6" spans="2:11" ht="15" customHeight="1">
      <c r="B6" s="288"/>
      <c r="C6" s="277" t="s">
        <v>57</v>
      </c>
      <c r="D6" s="277"/>
      <c r="E6" s="277" t="s">
        <v>57</v>
      </c>
      <c r="F6" s="277"/>
      <c r="G6" s="277" t="s">
        <v>57</v>
      </c>
      <c r="H6" s="277"/>
      <c r="I6" s="54" t="s">
        <v>58</v>
      </c>
      <c r="J6" s="54" t="s">
        <v>59</v>
      </c>
      <c r="K6" s="47" t="s">
        <v>60</v>
      </c>
    </row>
    <row r="7" spans="2:11" ht="15" customHeight="1">
      <c r="B7" s="48" t="s">
        <v>61</v>
      </c>
      <c r="C7" s="333">
        <v>10.31</v>
      </c>
      <c r="D7" s="334" t="s">
        <v>62</v>
      </c>
      <c r="E7" s="300" t="s">
        <v>63</v>
      </c>
      <c r="F7" s="295"/>
      <c r="G7" s="300" t="s">
        <v>64</v>
      </c>
      <c r="H7" s="295"/>
      <c r="I7" s="283" t="s">
        <v>65</v>
      </c>
      <c r="J7" s="283" t="s">
        <v>66</v>
      </c>
      <c r="K7" s="49">
        <f t="shared" ref="K7:K18" si="0">(C7/2)+(1.59/2*0.523)+(18.3/2)+(11/1000*100)+(3.6/1000*100)</f>
        <v>16.180785</v>
      </c>
    </row>
    <row r="8" spans="2:11" ht="15" customHeight="1">
      <c r="B8" s="43" t="s">
        <v>67</v>
      </c>
      <c r="C8" s="335">
        <v>9.85</v>
      </c>
      <c r="D8" s="336" t="s">
        <v>62</v>
      </c>
      <c r="E8" s="296"/>
      <c r="F8" s="297"/>
      <c r="G8" s="296"/>
      <c r="H8" s="297"/>
      <c r="I8" s="284"/>
      <c r="J8" s="284"/>
      <c r="K8" s="49">
        <f t="shared" si="0"/>
        <v>15.950784999999998</v>
      </c>
    </row>
    <row r="9" spans="2:11" ht="15" customHeight="1">
      <c r="B9" s="43" t="s">
        <v>68</v>
      </c>
      <c r="C9" s="335">
        <v>9.6199999999999992</v>
      </c>
      <c r="D9" s="336" t="s">
        <v>69</v>
      </c>
      <c r="E9" s="296"/>
      <c r="F9" s="297"/>
      <c r="G9" s="296"/>
      <c r="H9" s="297"/>
      <c r="I9" s="284"/>
      <c r="J9" s="284"/>
      <c r="K9" s="49">
        <f t="shared" si="0"/>
        <v>15.835785</v>
      </c>
    </row>
    <row r="10" spans="2:11" ht="15" customHeight="1">
      <c r="B10" s="43" t="s">
        <v>70</v>
      </c>
      <c r="C10" s="335">
        <v>10.11</v>
      </c>
      <c r="D10" s="336" t="s">
        <v>69</v>
      </c>
      <c r="E10" s="296"/>
      <c r="F10" s="297"/>
      <c r="G10" s="296"/>
      <c r="H10" s="297"/>
      <c r="I10" s="284"/>
      <c r="J10" s="284"/>
      <c r="K10" s="49">
        <f t="shared" si="0"/>
        <v>16.080784999999999</v>
      </c>
    </row>
    <row r="11" spans="2:11" ht="15" customHeight="1">
      <c r="B11" s="44" t="s">
        <v>71</v>
      </c>
      <c r="C11" s="335">
        <v>10.01</v>
      </c>
      <c r="D11" s="336" t="s">
        <v>69</v>
      </c>
      <c r="E11" s="296"/>
      <c r="F11" s="297"/>
      <c r="G11" s="296"/>
      <c r="H11" s="297"/>
      <c r="I11" s="284"/>
      <c r="J11" s="284"/>
      <c r="K11" s="49">
        <f t="shared" si="0"/>
        <v>16.030785000000002</v>
      </c>
    </row>
    <row r="12" spans="2:11" ht="15" customHeight="1">
      <c r="B12" s="44" t="s">
        <v>72</v>
      </c>
      <c r="C12" s="335">
        <v>9.75</v>
      </c>
      <c r="D12" s="336" t="s">
        <v>69</v>
      </c>
      <c r="E12" s="296"/>
      <c r="F12" s="297"/>
      <c r="G12" s="296"/>
      <c r="H12" s="297"/>
      <c r="I12" s="284"/>
      <c r="J12" s="284"/>
      <c r="K12" s="49">
        <f t="shared" si="0"/>
        <v>15.900784999999999</v>
      </c>
    </row>
    <row r="13" spans="2:11" ht="15" customHeight="1">
      <c r="B13" s="43" t="s">
        <v>73</v>
      </c>
      <c r="C13" s="335">
        <v>9.6199999999999992</v>
      </c>
      <c r="D13" s="336" t="s">
        <v>69</v>
      </c>
      <c r="E13" s="296"/>
      <c r="F13" s="297"/>
      <c r="G13" s="296"/>
      <c r="H13" s="297"/>
      <c r="I13" s="284"/>
      <c r="J13" s="284"/>
      <c r="K13" s="49">
        <f t="shared" si="0"/>
        <v>15.835785</v>
      </c>
    </row>
    <row r="14" spans="2:11" ht="15" customHeight="1">
      <c r="B14" s="43" t="s">
        <v>74</v>
      </c>
      <c r="C14" s="335">
        <v>9.67</v>
      </c>
      <c r="D14" s="336" t="s">
        <v>69</v>
      </c>
      <c r="E14" s="296"/>
      <c r="F14" s="297"/>
      <c r="G14" s="296"/>
      <c r="H14" s="297"/>
      <c r="I14" s="284"/>
      <c r="J14" s="284"/>
      <c r="K14" s="49">
        <f t="shared" si="0"/>
        <v>15.860784999999998</v>
      </c>
    </row>
    <row r="15" spans="2:11" ht="15" customHeight="1">
      <c r="B15" s="43" t="s">
        <v>75</v>
      </c>
      <c r="C15" s="335">
        <v>9.82</v>
      </c>
      <c r="D15" s="336" t="s">
        <v>69</v>
      </c>
      <c r="E15" s="296"/>
      <c r="F15" s="297"/>
      <c r="G15" s="296"/>
      <c r="H15" s="297"/>
      <c r="I15" s="284"/>
      <c r="J15" s="284"/>
      <c r="K15" s="49">
        <f t="shared" si="0"/>
        <v>15.935784999999999</v>
      </c>
    </row>
    <row r="16" spans="2:11" ht="15" customHeight="1">
      <c r="B16" s="43" t="s">
        <v>76</v>
      </c>
      <c r="C16" s="335">
        <v>9.77</v>
      </c>
      <c r="D16" s="336" t="s">
        <v>69</v>
      </c>
      <c r="E16" s="296"/>
      <c r="F16" s="297"/>
      <c r="G16" s="296"/>
      <c r="H16" s="297"/>
      <c r="I16" s="284"/>
      <c r="J16" s="284"/>
      <c r="K16" s="49">
        <f t="shared" si="0"/>
        <v>15.910784999999999</v>
      </c>
    </row>
    <row r="17" spans="2:11" ht="15" customHeight="1">
      <c r="B17" s="43" t="s">
        <v>77</v>
      </c>
      <c r="C17" s="335">
        <v>9.7899999999999991</v>
      </c>
      <c r="D17" s="336" t="s">
        <v>69</v>
      </c>
      <c r="E17" s="296"/>
      <c r="F17" s="297"/>
      <c r="G17" s="296"/>
      <c r="H17" s="297"/>
      <c r="I17" s="284"/>
      <c r="J17" s="284"/>
      <c r="K17" s="49">
        <f t="shared" si="0"/>
        <v>15.920784999999999</v>
      </c>
    </row>
    <row r="18" spans="2:11" ht="15" customHeight="1">
      <c r="B18" s="44" t="s">
        <v>78</v>
      </c>
      <c r="C18" s="335">
        <v>9.76</v>
      </c>
      <c r="D18" s="336" t="s">
        <v>69</v>
      </c>
      <c r="E18" s="296"/>
      <c r="F18" s="297"/>
      <c r="G18" s="296"/>
      <c r="H18" s="297"/>
      <c r="I18" s="284"/>
      <c r="J18" s="284"/>
      <c r="K18" s="49">
        <f t="shared" si="0"/>
        <v>15.905785</v>
      </c>
    </row>
    <row r="19" spans="2:11" ht="15" customHeight="1">
      <c r="B19" s="43" t="s">
        <v>79</v>
      </c>
      <c r="C19" s="335">
        <v>9.91</v>
      </c>
      <c r="D19" s="336" t="s">
        <v>69</v>
      </c>
      <c r="E19" s="296"/>
      <c r="F19" s="297"/>
      <c r="G19" s="296"/>
      <c r="H19" s="297"/>
      <c r="I19" s="284"/>
      <c r="J19" s="284"/>
      <c r="K19" s="49">
        <f>(C19/2)+(1.59/2*0.523)+(18.3/2)+(11/1000*100)+(3.6/1000*100)</f>
        <v>15.980784999999999</v>
      </c>
    </row>
    <row r="20" spans="2:11" ht="15" customHeight="1">
      <c r="B20" s="43" t="s">
        <v>80</v>
      </c>
      <c r="C20" s="335">
        <v>9.92</v>
      </c>
      <c r="D20" s="336" t="s">
        <v>69</v>
      </c>
      <c r="E20" s="296"/>
      <c r="F20" s="297"/>
      <c r="G20" s="296"/>
      <c r="H20" s="297"/>
      <c r="I20" s="284"/>
      <c r="J20" s="284"/>
      <c r="K20" s="49">
        <f t="shared" ref="K20:K53" si="1">(C20/2)+(1.59/2*0.523)+(18.3/2)+(11/1000*100)+(3.6/1000*100)</f>
        <v>15.985784999999998</v>
      </c>
    </row>
    <row r="21" spans="2:11" ht="15" customHeight="1">
      <c r="B21" s="43" t="s">
        <v>81</v>
      </c>
      <c r="C21" s="335">
        <v>9.89</v>
      </c>
      <c r="D21" s="336" t="s">
        <v>69</v>
      </c>
      <c r="E21" s="296"/>
      <c r="F21" s="297"/>
      <c r="G21" s="296"/>
      <c r="H21" s="297"/>
      <c r="I21" s="284"/>
      <c r="J21" s="284"/>
      <c r="K21" s="49">
        <f t="shared" si="1"/>
        <v>15.970784999999999</v>
      </c>
    </row>
    <row r="22" spans="2:11" ht="15" customHeight="1">
      <c r="B22" s="43" t="s">
        <v>82</v>
      </c>
      <c r="C22" s="335">
        <v>9.69</v>
      </c>
      <c r="D22" s="336" t="s">
        <v>69</v>
      </c>
      <c r="E22" s="296"/>
      <c r="F22" s="297"/>
      <c r="G22" s="296"/>
      <c r="H22" s="297"/>
      <c r="I22" s="284"/>
      <c r="J22" s="284"/>
      <c r="K22" s="49">
        <f t="shared" si="1"/>
        <v>15.870785</v>
      </c>
    </row>
    <row r="23" spans="2:11" ht="15" customHeight="1">
      <c r="B23" s="43" t="s">
        <v>83</v>
      </c>
      <c r="C23" s="335">
        <v>9.5500000000000007</v>
      </c>
      <c r="D23" s="336" t="s">
        <v>69</v>
      </c>
      <c r="E23" s="296"/>
      <c r="F23" s="297"/>
      <c r="G23" s="296"/>
      <c r="H23" s="297"/>
      <c r="I23" s="284"/>
      <c r="J23" s="284"/>
      <c r="K23" s="49">
        <f t="shared" si="1"/>
        <v>15.800784999999999</v>
      </c>
    </row>
    <row r="24" spans="2:11" ht="15" customHeight="1">
      <c r="B24" s="43" t="s">
        <v>84</v>
      </c>
      <c r="C24" s="335">
        <v>9.65</v>
      </c>
      <c r="D24" s="336" t="s">
        <v>69</v>
      </c>
      <c r="E24" s="296"/>
      <c r="F24" s="297"/>
      <c r="G24" s="296"/>
      <c r="H24" s="297"/>
      <c r="I24" s="284"/>
      <c r="J24" s="284"/>
      <c r="K24" s="49">
        <f t="shared" si="1"/>
        <v>15.850785</v>
      </c>
    </row>
    <row r="25" spans="2:11" ht="15" customHeight="1">
      <c r="B25" s="44" t="s">
        <v>85</v>
      </c>
      <c r="C25" s="335">
        <v>9.8800000000000008</v>
      </c>
      <c r="D25" s="336" t="s">
        <v>69</v>
      </c>
      <c r="E25" s="296"/>
      <c r="F25" s="297"/>
      <c r="G25" s="296"/>
      <c r="H25" s="297"/>
      <c r="I25" s="284"/>
      <c r="J25" s="284"/>
      <c r="K25" s="49">
        <f t="shared" si="1"/>
        <v>15.965784999999999</v>
      </c>
    </row>
    <row r="26" spans="2:11" ht="15" customHeight="1">
      <c r="B26" s="44" t="s">
        <v>86</v>
      </c>
      <c r="C26" s="335">
        <v>9.93</v>
      </c>
      <c r="D26" s="336" t="s">
        <v>69</v>
      </c>
      <c r="E26" s="296"/>
      <c r="F26" s="297"/>
      <c r="G26" s="296"/>
      <c r="H26" s="297"/>
      <c r="I26" s="284"/>
      <c r="J26" s="284"/>
      <c r="K26" s="49">
        <f t="shared" si="1"/>
        <v>15.990784999999999</v>
      </c>
    </row>
    <row r="27" spans="2:11" ht="15" customHeight="1">
      <c r="B27" s="43" t="s">
        <v>87</v>
      </c>
      <c r="C27" s="335">
        <v>9.8000000000000007</v>
      </c>
      <c r="D27" s="336" t="s">
        <v>69</v>
      </c>
      <c r="E27" s="296"/>
      <c r="F27" s="297"/>
      <c r="G27" s="296"/>
      <c r="H27" s="297"/>
      <c r="I27" s="284"/>
      <c r="J27" s="284"/>
      <c r="K27" s="49">
        <f t="shared" si="1"/>
        <v>15.925784999999999</v>
      </c>
    </row>
    <row r="28" spans="2:11" ht="15" customHeight="1">
      <c r="B28" s="43" t="s">
        <v>88</v>
      </c>
      <c r="C28" s="335">
        <v>10.029999999999999</v>
      </c>
      <c r="D28" s="336" t="s">
        <v>69</v>
      </c>
      <c r="E28" s="296"/>
      <c r="F28" s="297"/>
      <c r="G28" s="296"/>
      <c r="H28" s="297"/>
      <c r="I28" s="284"/>
      <c r="J28" s="284"/>
      <c r="K28" s="49">
        <f t="shared" si="1"/>
        <v>16.040785</v>
      </c>
    </row>
    <row r="29" spans="2:11" ht="15" customHeight="1">
      <c r="B29" s="44" t="s">
        <v>89</v>
      </c>
      <c r="C29" s="335">
        <v>9.99</v>
      </c>
      <c r="D29" s="336" t="s">
        <v>69</v>
      </c>
      <c r="E29" s="296"/>
      <c r="F29" s="297"/>
      <c r="G29" s="296"/>
      <c r="H29" s="297"/>
      <c r="I29" s="284"/>
      <c r="J29" s="284"/>
      <c r="K29" s="49">
        <f t="shared" si="1"/>
        <v>16.020785</v>
      </c>
    </row>
    <row r="30" spans="2:11" ht="15" customHeight="1">
      <c r="B30" s="43" t="s">
        <v>90</v>
      </c>
      <c r="C30" s="335">
        <v>9.94</v>
      </c>
      <c r="D30" s="336" t="s">
        <v>69</v>
      </c>
      <c r="E30" s="296"/>
      <c r="F30" s="297"/>
      <c r="G30" s="296"/>
      <c r="H30" s="297"/>
      <c r="I30" s="284"/>
      <c r="J30" s="284"/>
      <c r="K30" s="49">
        <f t="shared" si="1"/>
        <v>15.995785</v>
      </c>
    </row>
    <row r="31" spans="2:11" ht="15" customHeight="1">
      <c r="B31" s="43" t="s">
        <v>91</v>
      </c>
      <c r="C31" s="335">
        <v>9.9700000000000006</v>
      </c>
      <c r="D31" s="336" t="s">
        <v>69</v>
      </c>
      <c r="E31" s="296"/>
      <c r="F31" s="297"/>
      <c r="G31" s="296"/>
      <c r="H31" s="297"/>
      <c r="I31" s="284"/>
      <c r="J31" s="284"/>
      <c r="K31" s="49">
        <f t="shared" si="1"/>
        <v>16.010785000000002</v>
      </c>
    </row>
    <row r="32" spans="2:11" ht="15" customHeight="1">
      <c r="B32" s="44" t="s">
        <v>92</v>
      </c>
      <c r="C32" s="335">
        <v>10.029999999999999</v>
      </c>
      <c r="D32" s="336" t="s">
        <v>69</v>
      </c>
      <c r="E32" s="296"/>
      <c r="F32" s="297"/>
      <c r="G32" s="296"/>
      <c r="H32" s="297"/>
      <c r="I32" s="284"/>
      <c r="J32" s="284"/>
      <c r="K32" s="49">
        <f t="shared" si="1"/>
        <v>16.040785</v>
      </c>
    </row>
    <row r="33" spans="2:11" ht="15" customHeight="1">
      <c r="B33" s="44" t="s">
        <v>93</v>
      </c>
      <c r="C33" s="335">
        <v>10.24</v>
      </c>
      <c r="D33" s="336" t="s">
        <v>69</v>
      </c>
      <c r="E33" s="296"/>
      <c r="F33" s="297"/>
      <c r="G33" s="296"/>
      <c r="H33" s="297"/>
      <c r="I33" s="284"/>
      <c r="J33" s="284"/>
      <c r="K33" s="49">
        <f t="shared" si="1"/>
        <v>16.145785</v>
      </c>
    </row>
    <row r="34" spans="2:11" ht="15" customHeight="1">
      <c r="B34" s="43" t="s">
        <v>94</v>
      </c>
      <c r="C34" s="335">
        <v>10.16</v>
      </c>
      <c r="D34" s="336" t="s">
        <v>69</v>
      </c>
      <c r="E34" s="296"/>
      <c r="F34" s="297"/>
      <c r="G34" s="296"/>
      <c r="H34" s="297"/>
      <c r="I34" s="284"/>
      <c r="J34" s="284"/>
      <c r="K34" s="49">
        <f t="shared" si="1"/>
        <v>16.105785000000001</v>
      </c>
    </row>
    <row r="35" spans="2:11" ht="15" customHeight="1">
      <c r="B35" s="43" t="s">
        <v>95</v>
      </c>
      <c r="C35" s="335">
        <v>10.02</v>
      </c>
      <c r="D35" s="336" t="s">
        <v>69</v>
      </c>
      <c r="E35" s="296"/>
      <c r="F35" s="297"/>
      <c r="G35" s="296"/>
      <c r="H35" s="297"/>
      <c r="I35" s="284"/>
      <c r="J35" s="284"/>
      <c r="K35" s="49">
        <f t="shared" si="1"/>
        <v>16.035785000000001</v>
      </c>
    </row>
    <row r="36" spans="2:11" ht="15" customHeight="1">
      <c r="B36" s="44" t="s">
        <v>96</v>
      </c>
      <c r="C36" s="335">
        <v>10.19</v>
      </c>
      <c r="D36" s="336" t="s">
        <v>69</v>
      </c>
      <c r="E36" s="296"/>
      <c r="F36" s="297"/>
      <c r="G36" s="296"/>
      <c r="H36" s="297"/>
      <c r="I36" s="284"/>
      <c r="J36" s="284"/>
      <c r="K36" s="49">
        <f t="shared" si="1"/>
        <v>16.120785000000001</v>
      </c>
    </row>
    <row r="37" spans="2:11" ht="15" customHeight="1">
      <c r="B37" s="44" t="s">
        <v>97</v>
      </c>
      <c r="C37" s="335">
        <v>9.93</v>
      </c>
      <c r="D37" s="336" t="s">
        <v>69</v>
      </c>
      <c r="E37" s="296"/>
      <c r="F37" s="297"/>
      <c r="G37" s="296"/>
      <c r="H37" s="297"/>
      <c r="I37" s="284"/>
      <c r="J37" s="284"/>
      <c r="K37" s="49">
        <f t="shared" si="1"/>
        <v>15.990784999999999</v>
      </c>
    </row>
    <row r="38" spans="2:11" ht="15" customHeight="1">
      <c r="B38" s="44" t="s">
        <v>98</v>
      </c>
      <c r="C38" s="335">
        <v>9.94</v>
      </c>
      <c r="D38" s="336" t="s">
        <v>69</v>
      </c>
      <c r="E38" s="296"/>
      <c r="F38" s="297"/>
      <c r="G38" s="296"/>
      <c r="H38" s="297"/>
      <c r="I38" s="284"/>
      <c r="J38" s="284"/>
      <c r="K38" s="49">
        <f t="shared" si="1"/>
        <v>15.995785</v>
      </c>
    </row>
    <row r="39" spans="2:11" ht="15" customHeight="1">
      <c r="B39" s="43" t="s">
        <v>99</v>
      </c>
      <c r="C39" s="335">
        <v>10.17</v>
      </c>
      <c r="D39" s="336" t="s">
        <v>69</v>
      </c>
      <c r="E39" s="296"/>
      <c r="F39" s="297"/>
      <c r="G39" s="296"/>
      <c r="H39" s="297"/>
      <c r="I39" s="284"/>
      <c r="J39" s="284"/>
      <c r="K39" s="49">
        <f t="shared" si="1"/>
        <v>16.110785</v>
      </c>
    </row>
    <row r="40" spans="2:11" ht="15" customHeight="1">
      <c r="B40" s="43" t="s">
        <v>100</v>
      </c>
      <c r="C40" s="335">
        <v>9.9700000000000006</v>
      </c>
      <c r="D40" s="336" t="s">
        <v>69</v>
      </c>
      <c r="E40" s="296"/>
      <c r="F40" s="297"/>
      <c r="G40" s="296"/>
      <c r="H40" s="297"/>
      <c r="I40" s="284"/>
      <c r="J40" s="284"/>
      <c r="K40" s="49">
        <f t="shared" si="1"/>
        <v>16.010785000000002</v>
      </c>
    </row>
    <row r="41" spans="2:11" ht="15" customHeight="1">
      <c r="B41" s="43" t="s">
        <v>101</v>
      </c>
      <c r="C41" s="335">
        <v>10.36</v>
      </c>
      <c r="D41" s="336" t="s">
        <v>69</v>
      </c>
      <c r="E41" s="296"/>
      <c r="F41" s="297"/>
      <c r="G41" s="296"/>
      <c r="H41" s="297"/>
      <c r="I41" s="284"/>
      <c r="J41" s="284"/>
      <c r="K41" s="49">
        <f t="shared" si="1"/>
        <v>16.205784999999999</v>
      </c>
    </row>
    <row r="42" spans="2:11" ht="15" customHeight="1">
      <c r="B42" s="43" t="s">
        <v>102</v>
      </c>
      <c r="C42" s="335">
        <v>10.47</v>
      </c>
      <c r="D42" s="336" t="s">
        <v>69</v>
      </c>
      <c r="E42" s="296"/>
      <c r="F42" s="297"/>
      <c r="G42" s="296"/>
      <c r="H42" s="297"/>
      <c r="I42" s="284"/>
      <c r="J42" s="284"/>
      <c r="K42" s="49">
        <f t="shared" si="1"/>
        <v>16.260785000000002</v>
      </c>
    </row>
    <row r="43" spans="2:11" ht="15" customHeight="1">
      <c r="B43" s="43" t="s">
        <v>103</v>
      </c>
      <c r="C43" s="335">
        <v>10.210000000000001</v>
      </c>
      <c r="D43" s="336" t="s">
        <v>69</v>
      </c>
      <c r="E43" s="296"/>
      <c r="F43" s="297"/>
      <c r="G43" s="296"/>
      <c r="H43" s="297"/>
      <c r="I43" s="284"/>
      <c r="J43" s="284"/>
      <c r="K43" s="49">
        <f t="shared" si="1"/>
        <v>16.130784999999999</v>
      </c>
    </row>
    <row r="44" spans="2:11" ht="15" customHeight="1">
      <c r="B44" s="44" t="s">
        <v>104</v>
      </c>
      <c r="C44" s="335">
        <v>10.18</v>
      </c>
      <c r="D44" s="336" t="s">
        <v>69</v>
      </c>
      <c r="E44" s="296"/>
      <c r="F44" s="297"/>
      <c r="G44" s="296"/>
      <c r="H44" s="297"/>
      <c r="I44" s="284"/>
      <c r="J44" s="284"/>
      <c r="K44" s="49">
        <f t="shared" si="1"/>
        <v>16.115784999999999</v>
      </c>
    </row>
    <row r="45" spans="2:11" ht="15" customHeight="1">
      <c r="B45" s="44" t="s">
        <v>105</v>
      </c>
      <c r="C45" s="335">
        <v>10.130000000000001</v>
      </c>
      <c r="D45" s="336" t="s">
        <v>69</v>
      </c>
      <c r="E45" s="296"/>
      <c r="F45" s="297"/>
      <c r="G45" s="296"/>
      <c r="H45" s="297"/>
      <c r="I45" s="284"/>
      <c r="J45" s="284"/>
      <c r="K45" s="49">
        <f t="shared" si="1"/>
        <v>16.090785</v>
      </c>
    </row>
    <row r="46" spans="2:11" ht="15" customHeight="1">
      <c r="B46" s="44" t="s">
        <v>106</v>
      </c>
      <c r="C46" s="335">
        <v>10.31</v>
      </c>
      <c r="D46" s="336" t="s">
        <v>69</v>
      </c>
      <c r="E46" s="296"/>
      <c r="F46" s="297"/>
      <c r="G46" s="296"/>
      <c r="H46" s="297"/>
      <c r="I46" s="284"/>
      <c r="J46" s="284"/>
      <c r="K46" s="49">
        <f t="shared" si="1"/>
        <v>16.180785</v>
      </c>
    </row>
    <row r="47" spans="2:11" ht="15" customHeight="1">
      <c r="B47" s="44" t="s">
        <v>107</v>
      </c>
      <c r="C47" s="335">
        <v>10.78</v>
      </c>
      <c r="D47" s="336" t="s">
        <v>69</v>
      </c>
      <c r="E47" s="296"/>
      <c r="F47" s="297"/>
      <c r="G47" s="296"/>
      <c r="H47" s="297"/>
      <c r="I47" s="284"/>
      <c r="J47" s="284"/>
      <c r="K47" s="49">
        <f t="shared" si="1"/>
        <v>16.415785</v>
      </c>
    </row>
    <row r="48" spans="2:11" ht="15" customHeight="1">
      <c r="B48" s="43" t="s">
        <v>108</v>
      </c>
      <c r="C48" s="335">
        <v>10.41</v>
      </c>
      <c r="D48" s="336" t="s">
        <v>69</v>
      </c>
      <c r="E48" s="296"/>
      <c r="F48" s="297"/>
      <c r="G48" s="296"/>
      <c r="H48" s="297"/>
      <c r="I48" s="284"/>
      <c r="J48" s="284"/>
      <c r="K48" s="49">
        <f t="shared" si="1"/>
        <v>16.230785000000001</v>
      </c>
    </row>
    <row r="49" spans="2:11" ht="15" customHeight="1">
      <c r="B49" s="43" t="s">
        <v>109</v>
      </c>
      <c r="C49" s="335">
        <v>10.119999999999999</v>
      </c>
      <c r="D49" s="336" t="s">
        <v>69</v>
      </c>
      <c r="E49" s="296"/>
      <c r="F49" s="297"/>
      <c r="G49" s="296"/>
      <c r="H49" s="297"/>
      <c r="I49" s="284"/>
      <c r="J49" s="284"/>
      <c r="K49" s="49">
        <f t="shared" si="1"/>
        <v>16.085785000000001</v>
      </c>
    </row>
    <row r="50" spans="2:11" ht="15" customHeight="1">
      <c r="B50" s="44" t="s">
        <v>110</v>
      </c>
      <c r="C50" s="335">
        <v>10.25</v>
      </c>
      <c r="D50" s="336" t="s">
        <v>69</v>
      </c>
      <c r="E50" s="296"/>
      <c r="F50" s="297"/>
      <c r="G50" s="296"/>
      <c r="H50" s="297"/>
      <c r="I50" s="284"/>
      <c r="J50" s="284"/>
      <c r="K50" s="49">
        <f t="shared" si="1"/>
        <v>16.150784999999999</v>
      </c>
    </row>
    <row r="51" spans="2:11" ht="15" customHeight="1">
      <c r="B51" s="44" t="s">
        <v>111</v>
      </c>
      <c r="C51" s="335">
        <v>10.09</v>
      </c>
      <c r="D51" s="336" t="s">
        <v>69</v>
      </c>
      <c r="E51" s="296"/>
      <c r="F51" s="297"/>
      <c r="G51" s="296"/>
      <c r="H51" s="297"/>
      <c r="I51" s="284"/>
      <c r="J51" s="284"/>
      <c r="K51" s="49">
        <f t="shared" si="1"/>
        <v>16.070785000000001</v>
      </c>
    </row>
    <row r="52" spans="2:11" ht="15" customHeight="1">
      <c r="B52" s="43" t="s">
        <v>112</v>
      </c>
      <c r="C52" s="335">
        <v>10.31</v>
      </c>
      <c r="D52" s="336" t="s">
        <v>69</v>
      </c>
      <c r="E52" s="296"/>
      <c r="F52" s="297"/>
      <c r="G52" s="296"/>
      <c r="H52" s="297"/>
      <c r="I52" s="284"/>
      <c r="J52" s="284"/>
      <c r="K52" s="49">
        <f t="shared" si="1"/>
        <v>16.180785</v>
      </c>
    </row>
    <row r="53" spans="2:11" ht="15" customHeight="1">
      <c r="B53" s="45" t="s">
        <v>113</v>
      </c>
      <c r="C53" s="337">
        <v>9.44</v>
      </c>
      <c r="D53" s="338" t="s">
        <v>62</v>
      </c>
      <c r="E53" s="298"/>
      <c r="F53" s="299"/>
      <c r="G53" s="298"/>
      <c r="H53" s="299"/>
      <c r="I53" s="285"/>
      <c r="J53" s="285"/>
      <c r="K53" s="53">
        <f t="shared" si="1"/>
        <v>15.745785</v>
      </c>
    </row>
  </sheetData>
  <mergeCells count="15">
    <mergeCell ref="J7:J53"/>
    <mergeCell ref="B1:K1"/>
    <mergeCell ref="B3:B6"/>
    <mergeCell ref="C3:J3"/>
    <mergeCell ref="K3:K5"/>
    <mergeCell ref="C4:D4"/>
    <mergeCell ref="E4:F5"/>
    <mergeCell ref="G4:H5"/>
    <mergeCell ref="C5:D5"/>
    <mergeCell ref="C6:D6"/>
    <mergeCell ref="E6:F6"/>
    <mergeCell ref="G6:H6"/>
    <mergeCell ref="E7:F53"/>
    <mergeCell ref="G7:H53"/>
    <mergeCell ref="I7:I53"/>
  </mergeCells>
  <phoneticPr fontId="5"/>
  <pageMargins left="0.7" right="0.56999999999999995"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dimension ref="B2:M40"/>
  <sheetViews>
    <sheetView topLeftCell="A7" workbookViewId="0">
      <selection activeCell="C6" sqref="C6"/>
    </sheetView>
  </sheetViews>
  <sheetFormatPr defaultRowHeight="13.5"/>
  <cols>
    <col min="1" max="1" width="1.375" customWidth="1"/>
    <col min="3" max="3" width="12.875" customWidth="1"/>
    <col min="4" max="4" width="21.125" customWidth="1"/>
    <col min="5" max="5" width="13.625" customWidth="1"/>
  </cols>
  <sheetData>
    <row r="2" spans="2:13" ht="30.75" customHeight="1">
      <c r="B2" s="51" t="s">
        <v>277</v>
      </c>
    </row>
    <row r="3" spans="2:13" ht="30" customHeight="1">
      <c r="B3" s="301" t="s">
        <v>364</v>
      </c>
      <c r="C3" s="301"/>
      <c r="D3" s="301"/>
      <c r="E3" s="301"/>
      <c r="F3" s="301"/>
      <c r="G3" s="301"/>
      <c r="H3" s="301"/>
      <c r="I3" s="301"/>
      <c r="J3" s="301"/>
      <c r="K3" s="301"/>
      <c r="L3" s="301"/>
      <c r="M3" s="301"/>
    </row>
    <row r="4" spans="2:13" ht="27" customHeight="1">
      <c r="B4" s="278" t="s">
        <v>362</v>
      </c>
      <c r="C4" s="278"/>
      <c r="D4" s="278"/>
      <c r="E4" s="278"/>
      <c r="F4" s="278"/>
      <c r="G4" s="278"/>
      <c r="H4" s="278"/>
      <c r="I4" s="278"/>
      <c r="J4" s="278"/>
      <c r="K4" s="278"/>
      <c r="L4" s="278"/>
      <c r="M4" s="278"/>
    </row>
    <row r="5" spans="2:13">
      <c r="B5" s="255"/>
      <c r="C5" s="257" t="s">
        <v>365</v>
      </c>
      <c r="D5" s="255"/>
      <c r="E5" s="255"/>
      <c r="F5" s="255"/>
      <c r="G5" s="255"/>
      <c r="H5" s="255"/>
      <c r="I5" s="255"/>
      <c r="J5" s="255"/>
      <c r="K5" s="255"/>
      <c r="L5" s="255"/>
      <c r="M5" s="255"/>
    </row>
    <row r="7" spans="2:13">
      <c r="B7" s="255"/>
      <c r="C7" s="255"/>
      <c r="D7" s="255"/>
      <c r="E7" s="255"/>
      <c r="F7" s="255"/>
      <c r="G7" s="255"/>
      <c r="H7" s="255"/>
      <c r="I7" s="255"/>
      <c r="J7" s="255"/>
      <c r="K7" s="255"/>
      <c r="L7" s="255"/>
      <c r="M7" s="255"/>
    </row>
    <row r="8" spans="2:13">
      <c r="B8" s="62"/>
      <c r="C8" s="62"/>
      <c r="D8" s="62"/>
      <c r="E8" s="62"/>
      <c r="F8" s="62"/>
      <c r="G8" s="62"/>
      <c r="H8" s="62"/>
      <c r="I8" s="62"/>
      <c r="J8" s="62"/>
      <c r="K8" s="62"/>
      <c r="L8" s="62"/>
      <c r="M8" s="62"/>
    </row>
    <row r="9" spans="2:13">
      <c r="B9" s="62" t="s">
        <v>134</v>
      </c>
      <c r="C9" s="62"/>
      <c r="D9" s="62"/>
      <c r="E9" s="62"/>
      <c r="F9" s="62"/>
      <c r="G9" s="62"/>
      <c r="H9" s="62"/>
      <c r="I9" s="62"/>
      <c r="J9" s="62"/>
      <c r="K9" s="62"/>
      <c r="L9" s="62"/>
      <c r="M9" s="62"/>
    </row>
    <row r="10" spans="2:13">
      <c r="B10" s="62" t="s">
        <v>135</v>
      </c>
      <c r="C10" s="62"/>
      <c r="D10" s="62"/>
      <c r="E10" s="62"/>
      <c r="F10" s="62"/>
      <c r="G10" s="62"/>
      <c r="H10" s="62"/>
      <c r="I10" s="62"/>
      <c r="J10" s="62"/>
      <c r="K10" s="62"/>
      <c r="L10" s="62"/>
      <c r="M10" s="62"/>
    </row>
    <row r="11" spans="2:13">
      <c r="B11" s="62"/>
      <c r="C11" s="62"/>
      <c r="D11" s="62"/>
      <c r="E11" s="62"/>
      <c r="F11" s="62"/>
      <c r="G11" s="62"/>
      <c r="H11" s="62"/>
      <c r="I11" s="62"/>
      <c r="J11" s="62"/>
      <c r="K11" s="62"/>
      <c r="L11" s="62"/>
      <c r="M11" s="62"/>
    </row>
    <row r="12" spans="2:13">
      <c r="B12" s="62" t="s">
        <v>136</v>
      </c>
      <c r="C12" s="62"/>
      <c r="D12" s="62"/>
      <c r="E12" s="62"/>
      <c r="F12" s="62"/>
      <c r="G12" s="62"/>
      <c r="H12" s="62"/>
      <c r="I12" s="62"/>
      <c r="J12" s="62"/>
      <c r="K12" s="62"/>
      <c r="L12" s="62"/>
      <c r="M12" s="62"/>
    </row>
    <row r="13" spans="2:13">
      <c r="B13" s="62" t="s">
        <v>137</v>
      </c>
      <c r="C13" s="62"/>
      <c r="D13" s="62"/>
      <c r="E13" s="62"/>
      <c r="F13" s="62"/>
      <c r="G13" s="62"/>
      <c r="H13" s="62"/>
      <c r="I13" s="62"/>
      <c r="J13" s="62"/>
      <c r="K13" s="62"/>
      <c r="L13" s="62"/>
      <c r="M13" s="62"/>
    </row>
    <row r="14" spans="2:13">
      <c r="B14" s="62"/>
      <c r="C14" s="62"/>
      <c r="D14" s="62"/>
      <c r="E14" s="62"/>
      <c r="F14" s="62"/>
      <c r="G14" s="62"/>
      <c r="H14" s="62"/>
      <c r="I14" s="62"/>
      <c r="J14" s="62"/>
      <c r="K14" s="62"/>
      <c r="L14" s="62"/>
      <c r="M14" s="62"/>
    </row>
    <row r="15" spans="2:13">
      <c r="B15" s="62"/>
      <c r="C15" s="62"/>
      <c r="D15" s="62"/>
      <c r="E15" s="62"/>
      <c r="F15" s="62"/>
      <c r="G15" s="62"/>
      <c r="H15" s="62"/>
      <c r="I15" s="62"/>
      <c r="J15" s="62"/>
      <c r="K15" s="62"/>
      <c r="L15" s="62"/>
      <c r="M15" s="62"/>
    </row>
    <row r="16" spans="2:13">
      <c r="B16" s="61"/>
      <c r="C16" s="61"/>
      <c r="D16" s="61"/>
      <c r="E16" s="61"/>
      <c r="F16" s="61"/>
      <c r="G16" s="61"/>
      <c r="H16" s="61"/>
      <c r="I16" s="61"/>
      <c r="J16" s="61"/>
      <c r="K16" s="61"/>
      <c r="L16" s="61"/>
      <c r="M16" s="61"/>
    </row>
    <row r="17" spans="2:8">
      <c r="B17" t="s">
        <v>129</v>
      </c>
    </row>
    <row r="19" spans="2:8">
      <c r="B19" s="63" t="s">
        <v>138</v>
      </c>
      <c r="C19" s="63"/>
      <c r="D19" s="63"/>
      <c r="E19" s="63"/>
      <c r="F19" s="63"/>
      <c r="G19" s="63"/>
      <c r="H19" s="63"/>
    </row>
    <row r="20" spans="2:8">
      <c r="B20" s="63" t="s">
        <v>139</v>
      </c>
      <c r="C20" s="63"/>
      <c r="D20" s="63"/>
      <c r="E20" s="63"/>
      <c r="F20" s="63"/>
      <c r="G20" s="63"/>
      <c r="H20" s="63"/>
    </row>
    <row r="21" spans="2:8">
      <c r="B21" s="63"/>
      <c r="C21" s="63"/>
      <c r="D21" s="63"/>
      <c r="E21" s="63"/>
      <c r="F21" s="63"/>
      <c r="G21" s="63"/>
      <c r="H21" s="63"/>
    </row>
    <row r="22" spans="2:8">
      <c r="B22" t="s">
        <v>130</v>
      </c>
    </row>
    <row r="23" spans="2:8">
      <c r="B23" s="63"/>
      <c r="C23" s="63"/>
      <c r="D23" s="63"/>
      <c r="E23" s="63"/>
      <c r="F23" s="63"/>
      <c r="G23" s="63"/>
      <c r="H23" s="63"/>
    </row>
    <row r="24" spans="2:8">
      <c r="B24" s="63" t="s">
        <v>131</v>
      </c>
      <c r="C24" s="63"/>
      <c r="D24" s="63"/>
      <c r="E24" s="63"/>
      <c r="F24" s="63"/>
      <c r="G24" s="63"/>
      <c r="H24" s="63"/>
    </row>
    <row r="25" spans="2:8">
      <c r="B25" s="63"/>
      <c r="C25" s="63"/>
      <c r="D25" s="63"/>
      <c r="E25" s="63"/>
      <c r="F25" s="63"/>
      <c r="G25" s="63"/>
      <c r="H25" s="63"/>
    </row>
    <row r="26" spans="2:8">
      <c r="B26" s="63" t="s">
        <v>132</v>
      </c>
      <c r="C26" s="63"/>
      <c r="D26" s="63"/>
      <c r="E26" s="63"/>
      <c r="F26" s="63"/>
      <c r="G26" s="63"/>
      <c r="H26" s="63"/>
    </row>
    <row r="27" spans="2:8">
      <c r="B27" s="63"/>
      <c r="C27" s="63"/>
      <c r="D27" s="63"/>
      <c r="E27" s="63"/>
      <c r="F27" s="63"/>
      <c r="G27" s="63"/>
      <c r="H27" s="63"/>
    </row>
    <row r="28" spans="2:8">
      <c r="B28" s="63" t="s">
        <v>133</v>
      </c>
      <c r="C28" s="63"/>
      <c r="D28" s="63"/>
      <c r="E28" s="63"/>
      <c r="F28" s="63"/>
      <c r="G28" s="63"/>
      <c r="H28" s="63"/>
    </row>
    <row r="29" spans="2:8">
      <c r="B29" s="63"/>
      <c r="C29" s="63"/>
      <c r="D29" s="63"/>
      <c r="E29" s="63"/>
      <c r="F29" s="63"/>
      <c r="G29" s="63"/>
      <c r="H29" s="63"/>
    </row>
    <row r="30" spans="2:8">
      <c r="B30" s="63"/>
      <c r="C30" s="63"/>
      <c r="D30" s="63"/>
      <c r="E30" s="63"/>
      <c r="F30" s="63"/>
      <c r="G30" s="63"/>
      <c r="H30" s="63"/>
    </row>
    <row r="31" spans="2:8">
      <c r="B31" s="63"/>
      <c r="C31" s="63"/>
      <c r="D31" s="63"/>
      <c r="E31" s="63"/>
      <c r="F31" s="63"/>
      <c r="G31" s="63"/>
      <c r="H31" s="63"/>
    </row>
    <row r="32" spans="2:8">
      <c r="B32" s="63"/>
      <c r="C32" s="63"/>
      <c r="D32" s="63"/>
      <c r="E32" s="63"/>
      <c r="F32" s="63"/>
      <c r="G32" s="63"/>
      <c r="H32" s="63"/>
    </row>
    <row r="33" spans="2:8">
      <c r="B33" s="63"/>
      <c r="C33" s="63"/>
      <c r="D33" s="63"/>
      <c r="E33" s="63"/>
      <c r="F33" s="63"/>
      <c r="G33" s="63"/>
      <c r="H33" s="63"/>
    </row>
    <row r="34" spans="2:8">
      <c r="B34" s="63"/>
      <c r="C34" s="63"/>
      <c r="D34" s="63"/>
      <c r="E34" s="63"/>
      <c r="F34" s="63"/>
      <c r="G34" s="63"/>
      <c r="H34" s="63"/>
    </row>
    <row r="35" spans="2:8">
      <c r="B35" s="63"/>
      <c r="C35" s="63"/>
      <c r="D35" s="63"/>
      <c r="E35" s="63"/>
      <c r="F35" s="63"/>
      <c r="G35" s="63"/>
      <c r="H35" s="63"/>
    </row>
    <row r="36" spans="2:8">
      <c r="B36" s="63"/>
      <c r="C36" s="63"/>
      <c r="D36" s="63"/>
      <c r="E36" s="63"/>
      <c r="F36" s="63"/>
      <c r="G36" s="63"/>
      <c r="H36" s="63"/>
    </row>
    <row r="37" spans="2:8">
      <c r="B37" s="63"/>
      <c r="C37" s="63"/>
      <c r="D37" s="63"/>
      <c r="E37" s="63"/>
      <c r="F37" s="63"/>
      <c r="G37" s="63"/>
      <c r="H37" s="63"/>
    </row>
    <row r="38" spans="2:8">
      <c r="B38" s="63"/>
      <c r="C38" s="63"/>
      <c r="D38" s="63"/>
      <c r="E38" s="63"/>
      <c r="F38" s="63"/>
      <c r="G38" s="63"/>
      <c r="H38" s="63"/>
    </row>
    <row r="39" spans="2:8">
      <c r="B39" s="63"/>
      <c r="C39" s="63"/>
      <c r="D39" s="63"/>
      <c r="E39" s="63"/>
      <c r="F39" s="63"/>
      <c r="G39" s="63"/>
      <c r="H39" s="63"/>
    </row>
    <row r="40" spans="2:8">
      <c r="B40" s="63"/>
      <c r="C40" s="63"/>
      <c r="D40" s="63"/>
      <c r="E40" s="63"/>
      <c r="F40" s="63"/>
      <c r="G40" s="63"/>
      <c r="H40" s="63"/>
    </row>
  </sheetData>
  <mergeCells count="2">
    <mergeCell ref="B4:M4"/>
    <mergeCell ref="B3:M3"/>
  </mergeCells>
  <phoneticPr fontId="18"/>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1:J44"/>
  <sheetViews>
    <sheetView topLeftCell="A25" workbookViewId="0">
      <selection activeCell="C9" sqref="C9:E9"/>
    </sheetView>
  </sheetViews>
  <sheetFormatPr defaultRowHeight="13.5"/>
  <cols>
    <col min="1" max="1" width="3.25" customWidth="1"/>
    <col min="2" max="2" width="30.75" customWidth="1"/>
    <col min="3" max="3" width="32.125" customWidth="1"/>
    <col min="4" max="4" width="7.125" customWidth="1"/>
    <col min="5" max="5" width="8.75" customWidth="1"/>
    <col min="7" max="7" width="6.25" customWidth="1"/>
    <col min="8" max="8" width="9.125" bestFit="1" customWidth="1"/>
    <col min="9" max="9" width="46.875" customWidth="1"/>
    <col min="10" max="10" width="28.875" customWidth="1"/>
  </cols>
  <sheetData>
    <row r="1" spans="1:10" ht="24">
      <c r="B1" s="66" t="s">
        <v>344</v>
      </c>
      <c r="C1" s="67"/>
      <c r="D1" s="67"/>
      <c r="F1" s="68"/>
      <c r="G1" s="65"/>
      <c r="H1" s="69"/>
      <c r="J1" s="70" t="s">
        <v>147</v>
      </c>
    </row>
    <row r="2" spans="1:10" ht="14.25">
      <c r="A2" s="71"/>
      <c r="B2" s="72" t="s">
        <v>148</v>
      </c>
      <c r="C2" s="322" t="s">
        <v>149</v>
      </c>
      <c r="D2" s="322"/>
      <c r="E2" s="322"/>
      <c r="F2" s="322"/>
      <c r="G2" s="322"/>
      <c r="H2" s="260">
        <v>30500</v>
      </c>
      <c r="I2" s="71" t="s">
        <v>150</v>
      </c>
      <c r="J2" s="73">
        <v>45989</v>
      </c>
    </row>
    <row r="3" spans="1:10">
      <c r="B3" s="72" t="s">
        <v>148</v>
      </c>
      <c r="C3" t="s">
        <v>388</v>
      </c>
      <c r="D3" s="74"/>
      <c r="E3" s="74"/>
      <c r="F3" s="74"/>
      <c r="G3" s="75"/>
      <c r="H3" s="69"/>
    </row>
    <row r="4" spans="1:10">
      <c r="B4" s="9" t="s">
        <v>151</v>
      </c>
      <c r="C4" s="71" t="s">
        <v>152</v>
      </c>
      <c r="D4" s="74"/>
      <c r="E4" s="74"/>
      <c r="F4" s="74"/>
      <c r="G4" s="75"/>
      <c r="H4" s="69"/>
    </row>
    <row r="5" spans="1:10">
      <c r="B5" s="9" t="s">
        <v>151</v>
      </c>
      <c r="C5" s="323" t="s">
        <v>153</v>
      </c>
      <c r="D5" s="323"/>
      <c r="E5" s="323"/>
      <c r="F5" s="323"/>
      <c r="G5" s="323"/>
      <c r="H5" s="323"/>
      <c r="I5" s="323"/>
    </row>
    <row r="6" spans="1:10" ht="24">
      <c r="A6" s="76" t="s">
        <v>154</v>
      </c>
      <c r="B6" s="76" t="s">
        <v>155</v>
      </c>
      <c r="C6" s="324"/>
      <c r="D6" s="325"/>
      <c r="E6" s="326"/>
      <c r="F6" s="77" t="s">
        <v>156</v>
      </c>
      <c r="G6" s="78" t="s">
        <v>157</v>
      </c>
      <c r="H6" s="79" t="s">
        <v>158</v>
      </c>
      <c r="I6" s="80" t="s">
        <v>159</v>
      </c>
      <c r="J6" s="76" t="s">
        <v>160</v>
      </c>
    </row>
    <row r="7" spans="1:10">
      <c r="A7" s="81" t="s">
        <v>161</v>
      </c>
      <c r="B7" s="82" t="s">
        <v>162</v>
      </c>
      <c r="C7" s="327"/>
      <c r="D7" s="328"/>
      <c r="E7" s="329"/>
      <c r="F7" s="83"/>
      <c r="G7" s="84"/>
      <c r="H7" s="85"/>
      <c r="I7" s="86"/>
      <c r="J7" s="87"/>
    </row>
    <row r="8" spans="1:10" ht="49.5" customHeight="1">
      <c r="A8" s="88">
        <v>1</v>
      </c>
      <c r="B8" s="89" t="s">
        <v>163</v>
      </c>
      <c r="C8" s="330" t="s">
        <v>164</v>
      </c>
      <c r="D8" s="331"/>
      <c r="E8" s="332"/>
      <c r="F8" s="90">
        <v>5100</v>
      </c>
      <c r="G8" s="91" t="s">
        <v>165</v>
      </c>
      <c r="H8" s="15">
        <f>F8/3</f>
        <v>1700</v>
      </c>
      <c r="I8" s="92" t="s">
        <v>166</v>
      </c>
      <c r="J8" s="89"/>
    </row>
    <row r="9" spans="1:10" ht="63" customHeight="1">
      <c r="A9" s="88">
        <v>2</v>
      </c>
      <c r="B9" s="89" t="s">
        <v>167</v>
      </c>
      <c r="C9" s="312" t="s">
        <v>168</v>
      </c>
      <c r="D9" s="313"/>
      <c r="E9" s="314"/>
      <c r="F9" s="90">
        <v>15000</v>
      </c>
      <c r="G9" s="91" t="s">
        <v>165</v>
      </c>
      <c r="H9" s="15">
        <f>F9/2</f>
        <v>7500</v>
      </c>
      <c r="I9" s="92" t="s">
        <v>169</v>
      </c>
      <c r="J9" s="89" t="s">
        <v>170</v>
      </c>
    </row>
    <row r="10" spans="1:10" ht="65.25" customHeight="1">
      <c r="A10" s="88">
        <v>3</v>
      </c>
      <c r="B10" s="89" t="s">
        <v>171</v>
      </c>
      <c r="C10" s="312" t="s">
        <v>168</v>
      </c>
      <c r="D10" s="313"/>
      <c r="E10" s="314"/>
      <c r="F10" s="90">
        <v>30000</v>
      </c>
      <c r="G10" s="91" t="s">
        <v>165</v>
      </c>
      <c r="H10" s="15">
        <f>F10/2</f>
        <v>15000</v>
      </c>
      <c r="I10" s="92" t="s">
        <v>172</v>
      </c>
      <c r="J10" s="89" t="s">
        <v>170</v>
      </c>
    </row>
    <row r="11" spans="1:10">
      <c r="A11" s="88">
        <v>4</v>
      </c>
      <c r="B11" s="89" t="s">
        <v>173</v>
      </c>
      <c r="C11" s="312" t="s">
        <v>174</v>
      </c>
      <c r="D11" s="313"/>
      <c r="E11" s="314"/>
      <c r="F11" s="90">
        <v>2000</v>
      </c>
      <c r="G11" s="91" t="s">
        <v>165</v>
      </c>
      <c r="H11" s="15">
        <f>F11*4</f>
        <v>8000</v>
      </c>
      <c r="I11" s="93" t="s">
        <v>175</v>
      </c>
      <c r="J11" s="89"/>
    </row>
    <row r="12" spans="1:10">
      <c r="A12" s="88">
        <v>5</v>
      </c>
      <c r="B12" s="89" t="s">
        <v>176</v>
      </c>
      <c r="C12" s="312" t="s">
        <v>177</v>
      </c>
      <c r="D12" s="313"/>
      <c r="E12" s="314"/>
      <c r="F12" s="90">
        <v>12000</v>
      </c>
      <c r="G12" s="91" t="s">
        <v>178</v>
      </c>
      <c r="H12" s="15">
        <f>F12*1</f>
        <v>12000</v>
      </c>
      <c r="I12" s="92" t="s">
        <v>179</v>
      </c>
      <c r="J12" s="89"/>
    </row>
    <row r="13" spans="1:10">
      <c r="A13" s="88">
        <v>6</v>
      </c>
      <c r="B13" s="89" t="s">
        <v>180</v>
      </c>
      <c r="C13" s="312" t="s">
        <v>181</v>
      </c>
      <c r="D13" s="313"/>
      <c r="E13" s="314"/>
      <c r="F13" s="90">
        <v>1000</v>
      </c>
      <c r="G13" s="91" t="s">
        <v>182</v>
      </c>
      <c r="H13" s="15">
        <f>F13/2</f>
        <v>500</v>
      </c>
      <c r="I13" s="92" t="s">
        <v>179</v>
      </c>
      <c r="J13" s="89"/>
    </row>
    <row r="14" spans="1:10">
      <c r="A14" s="88">
        <v>7</v>
      </c>
      <c r="B14" s="89" t="s">
        <v>183</v>
      </c>
      <c r="C14" s="312" t="s">
        <v>184</v>
      </c>
      <c r="D14" s="313"/>
      <c r="E14" s="314"/>
      <c r="F14" s="90">
        <v>150</v>
      </c>
      <c r="G14" s="91" t="s">
        <v>165</v>
      </c>
      <c r="H14" s="15">
        <f>F14*234</f>
        <v>35100</v>
      </c>
      <c r="I14" s="92" t="s">
        <v>185</v>
      </c>
      <c r="J14" s="89"/>
    </row>
    <row r="15" spans="1:10">
      <c r="A15" s="88">
        <v>8</v>
      </c>
      <c r="B15" s="89" t="s">
        <v>186</v>
      </c>
      <c r="C15" s="312"/>
      <c r="D15" s="313"/>
      <c r="E15" s="314"/>
      <c r="F15" s="90"/>
      <c r="G15" s="91"/>
      <c r="H15" s="15"/>
      <c r="I15" s="92"/>
      <c r="J15" s="89"/>
    </row>
    <row r="16" spans="1:10">
      <c r="A16" s="94" t="s">
        <v>187</v>
      </c>
      <c r="B16" s="95" t="s">
        <v>188</v>
      </c>
      <c r="C16" s="96"/>
      <c r="D16" s="97"/>
      <c r="E16" s="98"/>
      <c r="F16" s="99"/>
      <c r="G16" s="100"/>
      <c r="H16" s="101"/>
      <c r="I16" s="102"/>
      <c r="J16" s="103"/>
    </row>
    <row r="17" spans="1:10">
      <c r="A17" s="104">
        <v>9</v>
      </c>
      <c r="B17" s="89" t="s">
        <v>189</v>
      </c>
      <c r="C17" s="312" t="s">
        <v>190</v>
      </c>
      <c r="D17" s="313"/>
      <c r="E17" s="314"/>
      <c r="F17" s="90">
        <v>28900</v>
      </c>
      <c r="G17" s="78" t="s">
        <v>191</v>
      </c>
      <c r="H17" s="15">
        <f>F17/40</f>
        <v>722.5</v>
      </c>
      <c r="I17" s="93" t="s">
        <v>192</v>
      </c>
      <c r="J17" s="105"/>
    </row>
    <row r="18" spans="1:10">
      <c r="A18" s="104">
        <v>10</v>
      </c>
      <c r="B18" s="89" t="s">
        <v>193</v>
      </c>
      <c r="C18" s="312" t="s">
        <v>194</v>
      </c>
      <c r="D18" s="313"/>
      <c r="E18" s="314"/>
      <c r="F18" s="106">
        <f>$H$2/8</f>
        <v>3812.5</v>
      </c>
      <c r="G18" s="107" t="s">
        <v>191</v>
      </c>
      <c r="H18" s="108">
        <f>F18*12</f>
        <v>45750</v>
      </c>
      <c r="I18" s="93" t="s">
        <v>195</v>
      </c>
      <c r="J18" s="105"/>
    </row>
    <row r="19" spans="1:10">
      <c r="A19" s="104">
        <v>11</v>
      </c>
      <c r="B19" s="89" t="s">
        <v>196</v>
      </c>
      <c r="C19" s="312" t="s">
        <v>197</v>
      </c>
      <c r="D19" s="313"/>
      <c r="E19" s="314"/>
      <c r="F19" s="106">
        <f>$H$2/8</f>
        <v>3812.5</v>
      </c>
      <c r="G19" s="91" t="s">
        <v>191</v>
      </c>
      <c r="H19" s="108">
        <f>F19*12</f>
        <v>45750</v>
      </c>
      <c r="I19" s="93" t="s">
        <v>198</v>
      </c>
      <c r="J19" s="105"/>
    </row>
    <row r="20" spans="1:10">
      <c r="A20" s="104">
        <v>12</v>
      </c>
      <c r="B20" s="89" t="s">
        <v>199</v>
      </c>
      <c r="C20" s="312" t="s">
        <v>197</v>
      </c>
      <c r="D20" s="313"/>
      <c r="E20" s="314"/>
      <c r="F20" s="106">
        <f>$H$2/8</f>
        <v>3812.5</v>
      </c>
      <c r="G20" s="91" t="s">
        <v>191</v>
      </c>
      <c r="H20" s="108">
        <f>F20*12</f>
        <v>45750</v>
      </c>
      <c r="I20" s="93" t="s">
        <v>200</v>
      </c>
      <c r="J20" s="105"/>
    </row>
    <row r="21" spans="1:10">
      <c r="A21" s="104">
        <v>13</v>
      </c>
      <c r="B21" s="89" t="s">
        <v>201</v>
      </c>
      <c r="C21" s="312" t="s">
        <v>197</v>
      </c>
      <c r="D21" s="313"/>
      <c r="E21" s="314"/>
      <c r="F21" s="106">
        <f>$H$2/8</f>
        <v>3812.5</v>
      </c>
      <c r="G21" s="91" t="s">
        <v>191</v>
      </c>
      <c r="H21" s="108">
        <f>F21*12</f>
        <v>45750</v>
      </c>
      <c r="I21" s="93" t="s">
        <v>200</v>
      </c>
      <c r="J21" s="105"/>
    </row>
    <row r="22" spans="1:10">
      <c r="A22" s="104">
        <v>14</v>
      </c>
      <c r="B22" s="109" t="s">
        <v>202</v>
      </c>
      <c r="C22" s="312" t="s">
        <v>203</v>
      </c>
      <c r="D22" s="313"/>
      <c r="E22" s="314"/>
      <c r="F22" s="106">
        <f>$H$2/8*20/60</f>
        <v>1270.8333333333333</v>
      </c>
      <c r="G22" s="91" t="s">
        <v>191</v>
      </c>
      <c r="H22" s="15">
        <f>F22*234</f>
        <v>297375</v>
      </c>
      <c r="I22" s="93" t="s">
        <v>204</v>
      </c>
      <c r="J22" s="105"/>
    </row>
    <row r="23" spans="1:10">
      <c r="A23" s="104">
        <v>15</v>
      </c>
      <c r="B23" s="109" t="s">
        <v>205</v>
      </c>
      <c r="C23" s="319" t="s">
        <v>206</v>
      </c>
      <c r="D23" s="320"/>
      <c r="E23" s="321"/>
      <c r="F23" s="90">
        <f>(H2*2)+20000</f>
        <v>81000</v>
      </c>
      <c r="G23" s="91" t="s">
        <v>191</v>
      </c>
      <c r="H23" s="15">
        <f>F23/40/2</f>
        <v>1012.5</v>
      </c>
      <c r="I23" s="93" t="s">
        <v>207</v>
      </c>
      <c r="J23" s="105" t="s">
        <v>208</v>
      </c>
    </row>
    <row r="24" spans="1:10">
      <c r="A24" s="104">
        <v>16</v>
      </c>
      <c r="B24" s="89" t="s">
        <v>209</v>
      </c>
      <c r="C24" s="312"/>
      <c r="D24" s="313"/>
      <c r="E24" s="314"/>
      <c r="F24" s="90"/>
      <c r="G24" s="91" t="s">
        <v>191</v>
      </c>
      <c r="H24" s="15"/>
      <c r="I24" s="93"/>
      <c r="J24" s="105"/>
    </row>
    <row r="25" spans="1:10">
      <c r="A25" s="104">
        <v>17</v>
      </c>
      <c r="B25" s="89" t="s">
        <v>210</v>
      </c>
      <c r="C25" s="312" t="s">
        <v>211</v>
      </c>
      <c r="D25" s="313"/>
      <c r="E25" s="314"/>
      <c r="F25" s="90">
        <f>H2+9545</f>
        <v>40045</v>
      </c>
      <c r="G25" s="78" t="s">
        <v>191</v>
      </c>
      <c r="H25" s="15">
        <f t="shared" ref="H25:H27" si="0">F25/40</f>
        <v>1001.125</v>
      </c>
      <c r="I25" s="93" t="s">
        <v>212</v>
      </c>
      <c r="J25" s="105" t="s">
        <v>213</v>
      </c>
    </row>
    <row r="26" spans="1:10">
      <c r="A26" s="104">
        <v>18</v>
      </c>
      <c r="B26" s="89" t="s">
        <v>214</v>
      </c>
      <c r="C26" s="312" t="s">
        <v>215</v>
      </c>
      <c r="D26" s="313"/>
      <c r="E26" s="314"/>
      <c r="F26" s="90">
        <f>$H$2*1+8818</f>
        <v>39318</v>
      </c>
      <c r="G26" s="78" t="s">
        <v>191</v>
      </c>
      <c r="H26" s="15">
        <f>F26/40*8/2</f>
        <v>3931.8</v>
      </c>
      <c r="I26" s="93" t="s">
        <v>216</v>
      </c>
      <c r="J26" s="105" t="s">
        <v>217</v>
      </c>
    </row>
    <row r="27" spans="1:10">
      <c r="A27" s="104">
        <v>19</v>
      </c>
      <c r="B27" s="110" t="s">
        <v>218</v>
      </c>
      <c r="C27" s="309" t="s">
        <v>219</v>
      </c>
      <c r="D27" s="310"/>
      <c r="E27" s="311"/>
      <c r="F27" s="111">
        <f>H2*3+21364</f>
        <v>112864</v>
      </c>
      <c r="G27" s="112" t="s">
        <v>191</v>
      </c>
      <c r="H27" s="113">
        <f t="shared" si="0"/>
        <v>2821.6</v>
      </c>
      <c r="I27" s="114" t="s">
        <v>220</v>
      </c>
      <c r="J27" s="115" t="s">
        <v>221</v>
      </c>
    </row>
    <row r="28" spans="1:10">
      <c r="A28" s="104">
        <v>20</v>
      </c>
      <c r="B28" s="110" t="s">
        <v>222</v>
      </c>
      <c r="C28" s="309" t="s">
        <v>223</v>
      </c>
      <c r="D28" s="317"/>
      <c r="E28" s="318"/>
      <c r="F28" s="111">
        <f>7272+(H2*1.35)</f>
        <v>48447</v>
      </c>
      <c r="G28" s="112" t="s">
        <v>191</v>
      </c>
      <c r="H28" s="113">
        <f>F28/5</f>
        <v>9689.4</v>
      </c>
      <c r="I28" s="116" t="s">
        <v>224</v>
      </c>
      <c r="J28" s="115" t="s">
        <v>225</v>
      </c>
    </row>
    <row r="29" spans="1:10">
      <c r="A29" s="117" t="s">
        <v>226</v>
      </c>
      <c r="B29" s="118" t="s">
        <v>227</v>
      </c>
      <c r="C29" s="119" t="s">
        <v>228</v>
      </c>
      <c r="D29" s="120"/>
      <c r="E29" s="121"/>
      <c r="F29" s="106" t="s">
        <v>229</v>
      </c>
      <c r="G29" s="107" t="s">
        <v>229</v>
      </c>
      <c r="H29" s="108"/>
      <c r="I29" s="122"/>
      <c r="J29" s="123"/>
    </row>
    <row r="30" spans="1:10">
      <c r="A30" s="124">
        <v>21</v>
      </c>
      <c r="B30" s="89" t="s">
        <v>230</v>
      </c>
      <c r="C30" s="125" t="s">
        <v>228</v>
      </c>
      <c r="D30" s="126"/>
      <c r="E30" s="127"/>
      <c r="F30" s="106">
        <v>1200000</v>
      </c>
      <c r="G30" s="107" t="s">
        <v>231</v>
      </c>
      <c r="H30" s="108">
        <f>1200000/5</f>
        <v>240000</v>
      </c>
      <c r="I30" s="93" t="s">
        <v>232</v>
      </c>
      <c r="J30" s="105"/>
    </row>
    <row r="31" spans="1:10">
      <c r="A31" s="124">
        <v>22</v>
      </c>
      <c r="B31" s="89" t="s">
        <v>233</v>
      </c>
      <c r="C31" s="125" t="s">
        <v>228</v>
      </c>
      <c r="D31" s="126"/>
      <c r="E31" s="127"/>
      <c r="F31" s="106">
        <v>32400</v>
      </c>
      <c r="G31" s="107" t="s">
        <v>231</v>
      </c>
      <c r="H31" s="108">
        <f>32400/4</f>
        <v>8100</v>
      </c>
      <c r="I31" s="93" t="s">
        <v>234</v>
      </c>
      <c r="J31" s="105"/>
    </row>
    <row r="32" spans="1:10">
      <c r="A32" s="124">
        <v>23</v>
      </c>
      <c r="B32" s="110" t="s">
        <v>235</v>
      </c>
      <c r="C32" s="128" t="s">
        <v>228</v>
      </c>
      <c r="D32" s="129"/>
      <c r="E32" s="130"/>
      <c r="F32" s="111">
        <v>250000</v>
      </c>
      <c r="G32" s="112" t="s">
        <v>231</v>
      </c>
      <c r="H32" s="113">
        <f>500000/10</f>
        <v>50000</v>
      </c>
      <c r="I32" s="114" t="s">
        <v>236</v>
      </c>
      <c r="J32" s="115"/>
    </row>
    <row r="33" spans="1:10">
      <c r="A33" s="131" t="s">
        <v>226</v>
      </c>
      <c r="B33" s="132" t="s">
        <v>237</v>
      </c>
      <c r="C33" s="308"/>
      <c r="D33" s="308"/>
      <c r="E33" s="308"/>
      <c r="F33" s="133"/>
      <c r="G33" s="134"/>
      <c r="H33" s="135"/>
      <c r="I33" s="136"/>
      <c r="J33" s="137"/>
    </row>
    <row r="34" spans="1:10">
      <c r="A34" s="138">
        <v>24</v>
      </c>
      <c r="B34" s="110" t="s">
        <v>238</v>
      </c>
      <c r="C34" s="309" t="s">
        <v>239</v>
      </c>
      <c r="D34" s="310"/>
      <c r="E34" s="311"/>
      <c r="F34" s="111">
        <f>9091+H2</f>
        <v>39591</v>
      </c>
      <c r="G34" s="139" t="s">
        <v>191</v>
      </c>
      <c r="H34" s="113">
        <f>F34</f>
        <v>39591</v>
      </c>
      <c r="I34" s="114" t="s">
        <v>240</v>
      </c>
      <c r="J34" s="115" t="s">
        <v>241</v>
      </c>
    </row>
    <row r="35" spans="1:10">
      <c r="A35" s="138">
        <v>25</v>
      </c>
      <c r="B35" s="89" t="s">
        <v>242</v>
      </c>
      <c r="C35" s="312" t="s">
        <v>243</v>
      </c>
      <c r="D35" s="313"/>
      <c r="E35" s="314"/>
      <c r="F35" s="90">
        <v>6000</v>
      </c>
      <c r="G35" s="78" t="s">
        <v>165</v>
      </c>
      <c r="H35" s="15">
        <f>F35/3</f>
        <v>2000</v>
      </c>
      <c r="I35" s="93" t="s">
        <v>244</v>
      </c>
      <c r="J35" s="105"/>
    </row>
    <row r="36" spans="1:10">
      <c r="A36" s="138">
        <v>26</v>
      </c>
      <c r="B36" s="110" t="s">
        <v>245</v>
      </c>
      <c r="C36" s="309" t="s">
        <v>246</v>
      </c>
      <c r="D36" s="310"/>
      <c r="E36" s="311"/>
      <c r="F36" s="111">
        <v>5000</v>
      </c>
      <c r="G36" s="139" t="s">
        <v>247</v>
      </c>
      <c r="H36" s="113">
        <f>F36/3</f>
        <v>1666.6666666666667</v>
      </c>
      <c r="I36" s="114" t="s">
        <v>244</v>
      </c>
      <c r="J36" s="115"/>
    </row>
    <row r="37" spans="1:10">
      <c r="A37" s="138">
        <v>27</v>
      </c>
      <c r="B37" s="110" t="s">
        <v>248</v>
      </c>
      <c r="C37" s="309" t="s">
        <v>228</v>
      </c>
      <c r="D37" s="310"/>
      <c r="E37" s="311"/>
      <c r="F37" s="111">
        <v>0</v>
      </c>
      <c r="G37" s="139" t="s">
        <v>191</v>
      </c>
      <c r="H37" s="113">
        <v>0</v>
      </c>
      <c r="I37" s="114" t="s">
        <v>249</v>
      </c>
      <c r="J37" s="115" t="s">
        <v>250</v>
      </c>
    </row>
    <row r="38" spans="1:10">
      <c r="A38" s="315" t="s">
        <v>251</v>
      </c>
      <c r="B38" s="316"/>
      <c r="C38" s="316"/>
      <c r="D38" s="316"/>
      <c r="E38" s="316"/>
      <c r="F38" s="316"/>
      <c r="G38" s="316"/>
      <c r="H38" s="140">
        <f>SUM(H8:H37)</f>
        <v>920711.59166666667</v>
      </c>
      <c r="I38" s="93"/>
      <c r="J38" s="89" t="s">
        <v>252</v>
      </c>
    </row>
    <row r="39" spans="1:10">
      <c r="A39" s="46"/>
      <c r="B39" s="46"/>
      <c r="C39" s="46"/>
      <c r="D39" s="46"/>
      <c r="E39" s="46"/>
      <c r="F39" s="141"/>
      <c r="G39" s="142"/>
      <c r="H39" s="52"/>
      <c r="I39" s="46"/>
      <c r="J39" s="46"/>
    </row>
    <row r="40" spans="1:10">
      <c r="A40" s="302" t="s">
        <v>253</v>
      </c>
      <c r="B40" s="303"/>
      <c r="C40" s="143">
        <f>H2</f>
        <v>30500</v>
      </c>
      <c r="D40" s="144" t="s">
        <v>254</v>
      </c>
      <c r="E40" s="145">
        <v>234</v>
      </c>
      <c r="F40" s="146"/>
      <c r="G40" s="78"/>
      <c r="H40" s="15">
        <f>C40*E40</f>
        <v>7137000</v>
      </c>
      <c r="I40" s="93" t="s">
        <v>255</v>
      </c>
      <c r="J40" s="89"/>
    </row>
    <row r="41" spans="1:10" ht="27.75" customHeight="1">
      <c r="A41" s="304" t="s">
        <v>256</v>
      </c>
      <c r="B41" s="305"/>
      <c r="C41" s="147">
        <f>H38</f>
        <v>920711.59166666667</v>
      </c>
      <c r="D41" s="148" t="s">
        <v>257</v>
      </c>
      <c r="E41" s="149" t="s">
        <v>258</v>
      </c>
      <c r="F41" s="150"/>
      <c r="G41" s="151"/>
      <c r="H41" s="152">
        <f>H38/234</f>
        <v>3934.6649216524215</v>
      </c>
      <c r="I41" s="153" t="s">
        <v>259</v>
      </c>
      <c r="J41" s="154"/>
    </row>
    <row r="42" spans="1:10" ht="14.25">
      <c r="A42" s="306" t="s">
        <v>260</v>
      </c>
      <c r="B42" s="307"/>
      <c r="C42" s="155">
        <f>H38</f>
        <v>920711.59166666667</v>
      </c>
      <c r="D42" s="156" t="s">
        <v>257</v>
      </c>
      <c r="E42" s="157">
        <f>H40</f>
        <v>7137000</v>
      </c>
      <c r="F42" s="158"/>
      <c r="G42" s="159"/>
      <c r="H42" s="160">
        <f>H38/H40</f>
        <v>0.12900540726729251</v>
      </c>
      <c r="I42" s="161" t="s">
        <v>261</v>
      </c>
      <c r="J42" s="162" t="s">
        <v>262</v>
      </c>
    </row>
    <row r="44" spans="1:10">
      <c r="B44" t="s">
        <v>263</v>
      </c>
    </row>
  </sheetData>
  <mergeCells count="33">
    <mergeCell ref="C15:E15"/>
    <mergeCell ref="C2:G2"/>
    <mergeCell ref="C5:I5"/>
    <mergeCell ref="C6:E6"/>
    <mergeCell ref="C7:E7"/>
    <mergeCell ref="C8:E8"/>
    <mergeCell ref="C9:E9"/>
    <mergeCell ref="C10:E10"/>
    <mergeCell ref="C11:E11"/>
    <mergeCell ref="C12:E12"/>
    <mergeCell ref="C13:E13"/>
    <mergeCell ref="C14:E14"/>
    <mergeCell ref="C28:E28"/>
    <mergeCell ref="C17:E17"/>
    <mergeCell ref="C18:E18"/>
    <mergeCell ref="C19:E19"/>
    <mergeCell ref="C20:E20"/>
    <mergeCell ref="C21:E21"/>
    <mergeCell ref="C22:E22"/>
    <mergeCell ref="C23:E23"/>
    <mergeCell ref="C24:E24"/>
    <mergeCell ref="C25:E25"/>
    <mergeCell ref="C26:E26"/>
    <mergeCell ref="C27:E27"/>
    <mergeCell ref="A40:B40"/>
    <mergeCell ref="A41:B41"/>
    <mergeCell ref="A42:B42"/>
    <mergeCell ref="C33:E33"/>
    <mergeCell ref="C34:E34"/>
    <mergeCell ref="C35:E35"/>
    <mergeCell ref="C36:E36"/>
    <mergeCell ref="C37:E37"/>
    <mergeCell ref="A38:G38"/>
  </mergeCells>
  <phoneticPr fontId="18"/>
  <pageMargins left="0.78"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dimension ref="B5:H47"/>
  <sheetViews>
    <sheetView workbookViewId="0">
      <selection activeCell="D17" sqref="D17"/>
    </sheetView>
  </sheetViews>
  <sheetFormatPr defaultRowHeight="13.5"/>
  <cols>
    <col min="1" max="1" width="5.625" customWidth="1"/>
    <col min="2" max="2" width="4.125" customWidth="1"/>
    <col min="3" max="3" width="17.625" customWidth="1"/>
    <col min="4" max="4" width="38.875" customWidth="1"/>
    <col min="5" max="5" width="13.625" customWidth="1"/>
  </cols>
  <sheetData>
    <row r="5" spans="2:8" ht="50.25" customHeight="1">
      <c r="B5" s="63"/>
      <c r="C5" s="172" t="s">
        <v>279</v>
      </c>
      <c r="D5" s="172"/>
      <c r="E5" s="63"/>
      <c r="F5" s="63"/>
      <c r="G5" s="63"/>
      <c r="H5" s="63"/>
    </row>
    <row r="6" spans="2:8">
      <c r="B6" s="63"/>
      <c r="C6" s="63"/>
      <c r="D6" s="63"/>
      <c r="E6" s="63"/>
      <c r="F6" s="63"/>
      <c r="G6" s="63"/>
      <c r="H6" s="63"/>
    </row>
    <row r="7" spans="2:8">
      <c r="B7" s="63"/>
      <c r="C7" s="173" t="s">
        <v>141</v>
      </c>
      <c r="D7" s="173" t="s">
        <v>142</v>
      </c>
      <c r="E7" s="173" t="s">
        <v>143</v>
      </c>
      <c r="F7" s="63"/>
      <c r="G7" s="63"/>
      <c r="H7" s="63"/>
    </row>
    <row r="8" spans="2:8">
      <c r="B8" s="63"/>
      <c r="C8" s="174">
        <v>0.23569999999999999</v>
      </c>
      <c r="D8" s="173" t="s">
        <v>144</v>
      </c>
      <c r="E8" s="174">
        <v>9.74E-2</v>
      </c>
      <c r="F8" s="63"/>
      <c r="G8" s="63"/>
      <c r="H8" s="63"/>
    </row>
    <row r="9" spans="2:8">
      <c r="B9" s="63"/>
      <c r="C9" s="63"/>
      <c r="D9" s="63"/>
      <c r="E9" s="63"/>
      <c r="F9" s="63"/>
      <c r="G9" s="63"/>
      <c r="H9" s="63"/>
    </row>
    <row r="10" spans="2:8">
      <c r="B10" s="63"/>
      <c r="C10" s="63"/>
      <c r="D10" s="63"/>
      <c r="E10" s="63"/>
      <c r="F10" s="63"/>
      <c r="G10" s="63"/>
      <c r="H10" s="63"/>
    </row>
    <row r="11" spans="2:8">
      <c r="B11" s="63"/>
      <c r="C11" s="63"/>
      <c r="D11" s="63"/>
      <c r="E11" s="63"/>
      <c r="F11" s="63"/>
      <c r="G11" s="63"/>
      <c r="H11" s="63"/>
    </row>
    <row r="12" spans="2:8">
      <c r="B12" s="63"/>
      <c r="C12" s="63" t="s">
        <v>145</v>
      </c>
      <c r="D12" s="63"/>
      <c r="E12" s="63"/>
      <c r="F12" s="63"/>
      <c r="G12" s="63"/>
      <c r="H12" s="63"/>
    </row>
    <row r="15" spans="2:8">
      <c r="C15" t="s">
        <v>271</v>
      </c>
    </row>
    <row r="16" spans="2:8">
      <c r="C16" t="s">
        <v>272</v>
      </c>
    </row>
    <row r="47" spans="6:6">
      <c r="F47" s="167"/>
    </row>
  </sheetData>
  <phoneticPr fontId="18"/>
  <pageMargins left="0.7" right="0.4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K64"/>
  <sheetViews>
    <sheetView workbookViewId="0">
      <selection activeCell="C36" sqref="C36:E36"/>
    </sheetView>
  </sheetViews>
  <sheetFormatPr defaultRowHeight="13.5"/>
  <cols>
    <col min="2" max="2" width="30.5" customWidth="1"/>
    <col min="3" max="3" width="17.625" customWidth="1"/>
    <col min="4" max="4" width="35.25" customWidth="1"/>
    <col min="5" max="5" width="4.625" hidden="1" customWidth="1"/>
    <col min="7" max="7" width="6.125" customWidth="1"/>
    <col min="8" max="8" width="10.25" customWidth="1"/>
    <col min="9" max="9" width="41.375" customWidth="1"/>
    <col min="10" max="10" width="21.375" customWidth="1"/>
  </cols>
  <sheetData>
    <row r="1" spans="1:11" ht="24">
      <c r="B1" s="66" t="s">
        <v>386</v>
      </c>
      <c r="C1" s="67"/>
      <c r="D1" s="67"/>
      <c r="F1" s="68"/>
      <c r="G1" s="175"/>
      <c r="H1" s="69"/>
      <c r="J1" s="70" t="s">
        <v>147</v>
      </c>
    </row>
    <row r="2" spans="1:11" ht="14.25">
      <c r="A2" s="71"/>
      <c r="B2" s="72" t="s">
        <v>148</v>
      </c>
      <c r="C2" s="322" t="s">
        <v>149</v>
      </c>
      <c r="D2" s="322"/>
      <c r="E2" s="322"/>
      <c r="F2" s="322"/>
      <c r="G2" s="322"/>
      <c r="H2" s="186">
        <v>30500</v>
      </c>
      <c r="I2" s="71" t="s">
        <v>150</v>
      </c>
      <c r="J2" s="73">
        <v>45989</v>
      </c>
    </row>
    <row r="3" spans="1:11">
      <c r="B3" s="72" t="s">
        <v>148</v>
      </c>
      <c r="C3" s="185" t="s">
        <v>285</v>
      </c>
      <c r="D3" s="74"/>
      <c r="E3" s="74"/>
      <c r="F3" s="74"/>
      <c r="G3" s="75"/>
      <c r="H3" s="69"/>
    </row>
    <row r="4" spans="1:11">
      <c r="B4" s="9" t="s">
        <v>151</v>
      </c>
      <c r="C4" s="71" t="s">
        <v>152</v>
      </c>
      <c r="D4" s="74"/>
      <c r="E4" s="74"/>
      <c r="F4" s="74"/>
      <c r="G4" s="75"/>
      <c r="H4" s="69"/>
    </row>
    <row r="5" spans="1:11">
      <c r="B5" s="9" t="s">
        <v>151</v>
      </c>
      <c r="C5" s="323" t="s">
        <v>286</v>
      </c>
      <c r="D5" s="323"/>
      <c r="E5" s="323"/>
      <c r="F5" s="323"/>
      <c r="G5" s="323"/>
      <c r="H5" s="323"/>
      <c r="I5" s="323"/>
    </row>
    <row r="6" spans="1:11" ht="24">
      <c r="A6" s="76" t="s">
        <v>154</v>
      </c>
      <c r="B6" s="76" t="s">
        <v>155</v>
      </c>
      <c r="C6" s="324"/>
      <c r="D6" s="325"/>
      <c r="E6" s="326"/>
      <c r="F6" s="77" t="s">
        <v>156</v>
      </c>
      <c r="G6" s="182" t="s">
        <v>157</v>
      </c>
      <c r="H6" s="79" t="s">
        <v>158</v>
      </c>
      <c r="I6" s="183" t="s">
        <v>159</v>
      </c>
      <c r="J6" s="76" t="s">
        <v>160</v>
      </c>
    </row>
    <row r="7" spans="1:11">
      <c r="A7" s="81" t="s">
        <v>161</v>
      </c>
      <c r="B7" s="82" t="s">
        <v>162</v>
      </c>
      <c r="C7" s="327"/>
      <c r="D7" s="328"/>
      <c r="E7" s="329"/>
      <c r="F7" s="83"/>
      <c r="G7" s="84"/>
      <c r="H7" s="85"/>
      <c r="I7" s="86"/>
      <c r="J7" s="87"/>
    </row>
    <row r="8" spans="1:11" ht="49.5" customHeight="1">
      <c r="A8" s="88">
        <v>1</v>
      </c>
      <c r="B8" s="89" t="s">
        <v>163</v>
      </c>
      <c r="C8" s="330" t="s">
        <v>164</v>
      </c>
      <c r="D8" s="331"/>
      <c r="E8" s="332"/>
      <c r="F8" s="90">
        <v>5100</v>
      </c>
      <c r="G8" s="91" t="s">
        <v>165</v>
      </c>
      <c r="H8" s="15">
        <f>F8/3</f>
        <v>1700</v>
      </c>
      <c r="I8" s="92" t="s">
        <v>166</v>
      </c>
      <c r="J8" s="89"/>
    </row>
    <row r="9" spans="1:11" ht="63" customHeight="1">
      <c r="A9" s="88">
        <v>2</v>
      </c>
      <c r="B9" s="89" t="s">
        <v>167</v>
      </c>
      <c r="C9" s="312" t="s">
        <v>168</v>
      </c>
      <c r="D9" s="313"/>
      <c r="E9" s="314"/>
      <c r="F9" s="90">
        <v>15000</v>
      </c>
      <c r="G9" s="91" t="s">
        <v>165</v>
      </c>
      <c r="H9" s="15">
        <f>F9/2</f>
        <v>7500</v>
      </c>
      <c r="I9" s="92" t="s">
        <v>169</v>
      </c>
      <c r="J9" s="89" t="s">
        <v>170</v>
      </c>
    </row>
    <row r="10" spans="1:11" ht="65.25" customHeight="1">
      <c r="A10" s="88">
        <v>3</v>
      </c>
      <c r="B10" s="89" t="s">
        <v>171</v>
      </c>
      <c r="C10" s="312" t="s">
        <v>168</v>
      </c>
      <c r="D10" s="313"/>
      <c r="E10" s="314"/>
      <c r="F10" s="90">
        <v>30000</v>
      </c>
      <c r="G10" s="91" t="s">
        <v>165</v>
      </c>
      <c r="H10" s="15">
        <f>F10/2</f>
        <v>15000</v>
      </c>
      <c r="I10" s="92" t="s">
        <v>172</v>
      </c>
      <c r="J10" s="89" t="s">
        <v>170</v>
      </c>
    </row>
    <row r="11" spans="1:11">
      <c r="A11" s="88">
        <v>4</v>
      </c>
      <c r="B11" s="89" t="s">
        <v>173</v>
      </c>
      <c r="C11" s="312" t="s">
        <v>174</v>
      </c>
      <c r="D11" s="313"/>
      <c r="E11" s="314"/>
      <c r="F11" s="90">
        <v>2000</v>
      </c>
      <c r="G11" s="91" t="s">
        <v>165</v>
      </c>
      <c r="H11" s="15">
        <f>F11*4</f>
        <v>8000</v>
      </c>
      <c r="I11" s="93" t="s">
        <v>175</v>
      </c>
      <c r="J11" s="89"/>
    </row>
    <row r="12" spans="1:11">
      <c r="A12" s="88">
        <v>5</v>
      </c>
      <c r="B12" s="89" t="s">
        <v>176</v>
      </c>
      <c r="C12" s="312" t="s">
        <v>177</v>
      </c>
      <c r="D12" s="313"/>
      <c r="E12" s="314"/>
      <c r="F12" s="90">
        <v>12000</v>
      </c>
      <c r="G12" s="91" t="s">
        <v>178</v>
      </c>
      <c r="H12" s="15">
        <f>F12*1</f>
        <v>12000</v>
      </c>
      <c r="I12" s="92" t="s">
        <v>287</v>
      </c>
      <c r="J12" s="89"/>
    </row>
    <row r="13" spans="1:11">
      <c r="A13" s="88">
        <v>6</v>
      </c>
      <c r="B13" s="89" t="s">
        <v>180</v>
      </c>
      <c r="C13" s="312" t="s">
        <v>181</v>
      </c>
      <c r="D13" s="313"/>
      <c r="E13" s="314"/>
      <c r="F13" s="90">
        <v>1000</v>
      </c>
      <c r="G13" s="91" t="s">
        <v>182</v>
      </c>
      <c r="H13" s="15">
        <f>F13/2</f>
        <v>500</v>
      </c>
      <c r="I13" s="92" t="s">
        <v>287</v>
      </c>
      <c r="J13" s="89"/>
    </row>
    <row r="14" spans="1:11">
      <c r="A14" s="88">
        <v>7</v>
      </c>
      <c r="B14" s="89" t="s">
        <v>183</v>
      </c>
      <c r="C14" s="312" t="s">
        <v>184</v>
      </c>
      <c r="D14" s="313"/>
      <c r="E14" s="314"/>
      <c r="F14" s="90"/>
      <c r="G14" s="91" t="s">
        <v>165</v>
      </c>
      <c r="H14" s="15"/>
      <c r="I14" s="92" t="s">
        <v>185</v>
      </c>
      <c r="J14" s="89"/>
      <c r="K14" s="185" t="s">
        <v>288</v>
      </c>
    </row>
    <row r="15" spans="1:11">
      <c r="A15" s="88">
        <v>8</v>
      </c>
      <c r="B15" s="89" t="s">
        <v>186</v>
      </c>
      <c r="C15" s="312"/>
      <c r="D15" s="313"/>
      <c r="E15" s="314"/>
      <c r="F15" s="90"/>
      <c r="G15" s="91"/>
      <c r="H15" s="15"/>
      <c r="I15" s="92"/>
      <c r="J15" s="89"/>
    </row>
    <row r="16" spans="1:11">
      <c r="A16" s="94" t="s">
        <v>289</v>
      </c>
      <c r="B16" s="95" t="s">
        <v>188</v>
      </c>
      <c r="C16" s="96"/>
      <c r="D16" s="97"/>
      <c r="E16" s="98"/>
      <c r="F16" s="99"/>
      <c r="G16" s="100"/>
      <c r="H16" s="101"/>
      <c r="I16" s="102"/>
      <c r="J16" s="103"/>
    </row>
    <row r="17" spans="1:11">
      <c r="A17" s="104">
        <v>9</v>
      </c>
      <c r="B17" s="89" t="s">
        <v>189</v>
      </c>
      <c r="C17" s="312" t="s">
        <v>190</v>
      </c>
      <c r="D17" s="313"/>
      <c r="E17" s="314"/>
      <c r="F17" s="187">
        <v>30500</v>
      </c>
      <c r="G17" s="182" t="s">
        <v>191</v>
      </c>
      <c r="H17" s="188">
        <f>F17/30</f>
        <v>1016.6666666666666</v>
      </c>
      <c r="I17" s="93" t="s">
        <v>290</v>
      </c>
      <c r="J17" s="105"/>
      <c r="K17" s="185" t="s">
        <v>291</v>
      </c>
    </row>
    <row r="18" spans="1:11">
      <c r="A18" s="104">
        <v>10</v>
      </c>
      <c r="B18" s="89" t="s">
        <v>193</v>
      </c>
      <c r="C18" s="312" t="s">
        <v>292</v>
      </c>
      <c r="D18" s="313"/>
      <c r="E18" s="314"/>
      <c r="F18" s="189">
        <v>4766</v>
      </c>
      <c r="G18" s="107" t="s">
        <v>191</v>
      </c>
      <c r="H18" s="190">
        <v>114375</v>
      </c>
      <c r="I18" s="93" t="s">
        <v>293</v>
      </c>
      <c r="J18" s="105"/>
      <c r="K18" s="185" t="s">
        <v>291</v>
      </c>
    </row>
    <row r="19" spans="1:11">
      <c r="A19" s="104">
        <v>11</v>
      </c>
      <c r="B19" s="89" t="s">
        <v>196</v>
      </c>
      <c r="C19" s="312" t="s">
        <v>294</v>
      </c>
      <c r="D19" s="313"/>
      <c r="E19" s="314"/>
      <c r="F19" s="189">
        <v>4766</v>
      </c>
      <c r="G19" s="91" t="s">
        <v>191</v>
      </c>
      <c r="H19" s="108"/>
      <c r="I19" s="93" t="s">
        <v>295</v>
      </c>
      <c r="J19" s="105"/>
      <c r="K19" s="185" t="s">
        <v>291</v>
      </c>
    </row>
    <row r="20" spans="1:11">
      <c r="A20" s="104">
        <v>12</v>
      </c>
      <c r="B20" s="89" t="s">
        <v>296</v>
      </c>
      <c r="C20" s="312" t="s">
        <v>297</v>
      </c>
      <c r="D20" s="313"/>
      <c r="E20" s="314"/>
      <c r="F20" s="189">
        <v>4766</v>
      </c>
      <c r="G20" s="91" t="s">
        <v>191</v>
      </c>
      <c r="H20" s="190">
        <v>114375</v>
      </c>
      <c r="I20" s="93" t="s">
        <v>298</v>
      </c>
      <c r="J20" s="105"/>
      <c r="K20" s="185" t="s">
        <v>291</v>
      </c>
    </row>
    <row r="21" spans="1:11">
      <c r="A21" s="104">
        <v>13</v>
      </c>
      <c r="B21" s="191" t="s">
        <v>201</v>
      </c>
      <c r="C21" s="312" t="s">
        <v>297</v>
      </c>
      <c r="D21" s="313"/>
      <c r="E21" s="314"/>
      <c r="F21" s="189">
        <v>4766</v>
      </c>
      <c r="G21" s="91" t="s">
        <v>191</v>
      </c>
      <c r="H21" s="190">
        <v>114375</v>
      </c>
      <c r="I21" s="93" t="s">
        <v>298</v>
      </c>
      <c r="J21" s="105"/>
      <c r="K21" s="185" t="s">
        <v>291</v>
      </c>
    </row>
    <row r="22" spans="1:11">
      <c r="A22" s="104">
        <v>14</v>
      </c>
      <c r="B22" s="109" t="s">
        <v>202</v>
      </c>
      <c r="C22" s="312" t="s">
        <v>203</v>
      </c>
      <c r="D22" s="313"/>
      <c r="E22" s="314"/>
      <c r="F22" s="106">
        <f>$H$2/8*20/60</f>
        <v>1270.8333333333333</v>
      </c>
      <c r="G22" s="91" t="s">
        <v>191</v>
      </c>
      <c r="H22" s="15"/>
      <c r="I22" s="93" t="s">
        <v>204</v>
      </c>
      <c r="J22" s="105"/>
      <c r="K22" s="185" t="s">
        <v>291</v>
      </c>
    </row>
    <row r="23" spans="1:11">
      <c r="A23" s="104">
        <v>15</v>
      </c>
      <c r="B23" s="109" t="s">
        <v>205</v>
      </c>
      <c r="C23" s="319" t="s">
        <v>299</v>
      </c>
      <c r="D23" s="320"/>
      <c r="E23" s="321"/>
      <c r="F23" s="187">
        <v>81000</v>
      </c>
      <c r="G23" s="91" t="s">
        <v>191</v>
      </c>
      <c r="H23" s="188">
        <f>F23/30</f>
        <v>2700</v>
      </c>
      <c r="I23" s="93" t="s">
        <v>300</v>
      </c>
      <c r="J23" s="105" t="s">
        <v>208</v>
      </c>
      <c r="K23" s="185" t="s">
        <v>291</v>
      </c>
    </row>
    <row r="24" spans="1:11">
      <c r="A24" s="104">
        <v>16</v>
      </c>
      <c r="B24" s="89" t="s">
        <v>209</v>
      </c>
      <c r="C24" s="312"/>
      <c r="D24" s="313"/>
      <c r="E24" s="314"/>
      <c r="F24" s="90"/>
      <c r="G24" s="91" t="s">
        <v>191</v>
      </c>
      <c r="H24" s="15"/>
      <c r="I24" s="93"/>
      <c r="J24" s="105"/>
    </row>
    <row r="25" spans="1:11">
      <c r="A25" s="104">
        <v>17</v>
      </c>
      <c r="B25" s="89" t="s">
        <v>210</v>
      </c>
      <c r="C25" s="312" t="s">
        <v>211</v>
      </c>
      <c r="D25" s="313"/>
      <c r="E25" s="314"/>
      <c r="F25" s="187">
        <v>40045</v>
      </c>
      <c r="G25" s="182" t="s">
        <v>191</v>
      </c>
      <c r="H25" s="188">
        <f>F25/30</f>
        <v>1334.8333333333333</v>
      </c>
      <c r="I25" s="93" t="s">
        <v>301</v>
      </c>
      <c r="J25" s="105" t="s">
        <v>213</v>
      </c>
      <c r="K25" s="185" t="s">
        <v>291</v>
      </c>
    </row>
    <row r="26" spans="1:11">
      <c r="A26" s="104">
        <v>18</v>
      </c>
      <c r="B26" s="89" t="s">
        <v>302</v>
      </c>
      <c r="C26" s="312" t="s">
        <v>215</v>
      </c>
      <c r="D26" s="313"/>
      <c r="E26" s="314"/>
      <c r="F26" s="187">
        <v>39318</v>
      </c>
      <c r="G26" s="182" t="s">
        <v>191</v>
      </c>
      <c r="H26" s="188">
        <f>F26/5</f>
        <v>7863.6</v>
      </c>
      <c r="I26" s="93" t="s">
        <v>303</v>
      </c>
      <c r="J26" s="105" t="s">
        <v>217</v>
      </c>
      <c r="K26" s="185" t="s">
        <v>291</v>
      </c>
    </row>
    <row r="27" spans="1:11">
      <c r="A27" s="104"/>
      <c r="B27" s="89" t="s">
        <v>304</v>
      </c>
      <c r="C27" s="179" t="s">
        <v>305</v>
      </c>
      <c r="D27" s="180"/>
      <c r="E27" s="181"/>
      <c r="F27" s="187">
        <v>222300</v>
      </c>
      <c r="G27" s="182" t="s">
        <v>306</v>
      </c>
      <c r="H27" s="188">
        <f>F27/30</f>
        <v>7410</v>
      </c>
      <c r="I27" s="192" t="s">
        <v>307</v>
      </c>
      <c r="J27" s="193" t="s">
        <v>308</v>
      </c>
      <c r="K27" s="185"/>
    </row>
    <row r="28" spans="1:11">
      <c r="A28" s="104">
        <v>19</v>
      </c>
      <c r="B28" s="110" t="s">
        <v>218</v>
      </c>
      <c r="C28" s="309" t="s">
        <v>219</v>
      </c>
      <c r="D28" s="310"/>
      <c r="E28" s="311"/>
      <c r="F28" s="194">
        <v>112864</v>
      </c>
      <c r="G28" s="112" t="s">
        <v>191</v>
      </c>
      <c r="H28" s="195">
        <f>F28/30</f>
        <v>3762.1333333333332</v>
      </c>
      <c r="I28" s="114" t="s">
        <v>309</v>
      </c>
      <c r="J28" s="115" t="s">
        <v>221</v>
      </c>
      <c r="K28" s="185" t="s">
        <v>291</v>
      </c>
    </row>
    <row r="29" spans="1:11">
      <c r="A29" s="104">
        <v>20</v>
      </c>
      <c r="B29" s="110" t="s">
        <v>222</v>
      </c>
      <c r="C29" s="309" t="s">
        <v>223</v>
      </c>
      <c r="D29" s="317"/>
      <c r="E29" s="318"/>
      <c r="F29" s="194">
        <v>48447</v>
      </c>
      <c r="G29" s="112" t="s">
        <v>191</v>
      </c>
      <c r="H29" s="195">
        <f>F29/5</f>
        <v>9689.4</v>
      </c>
      <c r="I29" s="116" t="s">
        <v>310</v>
      </c>
      <c r="J29" s="115" t="s">
        <v>225</v>
      </c>
      <c r="K29" s="185" t="s">
        <v>291</v>
      </c>
    </row>
    <row r="30" spans="1:11">
      <c r="A30" s="117" t="s">
        <v>311</v>
      </c>
      <c r="B30" s="196" t="s">
        <v>227</v>
      </c>
      <c r="C30" s="179" t="s">
        <v>228</v>
      </c>
      <c r="D30" s="180"/>
      <c r="E30" s="181"/>
      <c r="F30" s="106" t="s">
        <v>312</v>
      </c>
      <c r="G30" s="107" t="s">
        <v>312</v>
      </c>
      <c r="H30" s="108"/>
      <c r="J30" s="105"/>
    </row>
    <row r="31" spans="1:11">
      <c r="A31" s="124">
        <v>21</v>
      </c>
      <c r="B31" s="89" t="s">
        <v>230</v>
      </c>
      <c r="C31" s="179" t="s">
        <v>313</v>
      </c>
      <c r="D31" s="180"/>
      <c r="E31" s="181"/>
      <c r="F31" s="106">
        <v>1200000</v>
      </c>
      <c r="G31" s="107" t="s">
        <v>231</v>
      </c>
      <c r="H31" s="108">
        <v>0</v>
      </c>
      <c r="I31" s="93" t="s">
        <v>232</v>
      </c>
      <c r="J31" s="105"/>
      <c r="K31" s="185" t="s">
        <v>291</v>
      </c>
    </row>
    <row r="32" spans="1:11">
      <c r="A32" s="124">
        <v>22</v>
      </c>
      <c r="B32" s="89" t="s">
        <v>314</v>
      </c>
      <c r="C32" s="179" t="s">
        <v>228</v>
      </c>
      <c r="D32" s="180"/>
      <c r="E32" s="181"/>
      <c r="F32" s="106">
        <v>32400</v>
      </c>
      <c r="G32" s="107" t="s">
        <v>231</v>
      </c>
      <c r="H32" s="108">
        <f>32400/4</f>
        <v>8100</v>
      </c>
      <c r="I32" s="93" t="s">
        <v>234</v>
      </c>
      <c r="J32" s="105"/>
    </row>
    <row r="33" spans="1:11">
      <c r="A33" s="124">
        <v>23</v>
      </c>
      <c r="B33" s="110" t="s">
        <v>315</v>
      </c>
      <c r="C33" s="176" t="s">
        <v>228</v>
      </c>
      <c r="D33" s="177"/>
      <c r="E33" s="178"/>
      <c r="F33" s="111">
        <v>250000</v>
      </c>
      <c r="G33" s="112" t="s">
        <v>231</v>
      </c>
      <c r="H33" s="195">
        <v>80000</v>
      </c>
      <c r="I33" s="114" t="s">
        <v>316</v>
      </c>
      <c r="J33" s="115"/>
    </row>
    <row r="34" spans="1:11">
      <c r="A34" s="131" t="s">
        <v>311</v>
      </c>
      <c r="B34" s="132" t="s">
        <v>237</v>
      </c>
      <c r="C34" s="308"/>
      <c r="D34" s="308"/>
      <c r="E34" s="308"/>
      <c r="F34" s="133"/>
      <c r="G34" s="134"/>
      <c r="H34" s="197"/>
      <c r="I34" s="136"/>
      <c r="J34" s="137"/>
    </row>
    <row r="35" spans="1:11">
      <c r="A35" s="138">
        <v>24</v>
      </c>
      <c r="B35" s="110" t="s">
        <v>238</v>
      </c>
      <c r="C35" s="309" t="s">
        <v>239</v>
      </c>
      <c r="D35" s="310"/>
      <c r="E35" s="311"/>
      <c r="F35" s="194">
        <v>39591</v>
      </c>
      <c r="G35" s="139" t="s">
        <v>191</v>
      </c>
      <c r="H35" s="195">
        <f>F35</f>
        <v>39591</v>
      </c>
      <c r="I35" s="114" t="s">
        <v>240</v>
      </c>
      <c r="J35" s="115" t="s">
        <v>241</v>
      </c>
      <c r="K35" s="185" t="s">
        <v>291</v>
      </c>
    </row>
    <row r="36" spans="1:11">
      <c r="A36" s="138">
        <v>25</v>
      </c>
      <c r="B36" s="89" t="s">
        <v>242</v>
      </c>
      <c r="C36" s="312" t="s">
        <v>243</v>
      </c>
      <c r="D36" s="313"/>
      <c r="E36" s="314"/>
      <c r="F36" s="90">
        <v>6000</v>
      </c>
      <c r="G36" s="182" t="s">
        <v>165</v>
      </c>
      <c r="H36" s="15">
        <f>F36/3</f>
        <v>2000</v>
      </c>
      <c r="I36" s="93" t="s">
        <v>244</v>
      </c>
      <c r="J36" s="105"/>
    </row>
    <row r="37" spans="1:11">
      <c r="A37" s="138">
        <v>26</v>
      </c>
      <c r="B37" s="110" t="s">
        <v>245</v>
      </c>
      <c r="C37" s="309" t="s">
        <v>246</v>
      </c>
      <c r="D37" s="310"/>
      <c r="E37" s="311"/>
      <c r="F37" s="194">
        <v>21000</v>
      </c>
      <c r="G37" s="139" t="s">
        <v>247</v>
      </c>
      <c r="H37" s="113">
        <f>F37/3</f>
        <v>7000</v>
      </c>
      <c r="I37" s="114" t="s">
        <v>244</v>
      </c>
      <c r="J37" s="115"/>
      <c r="K37" s="185" t="s">
        <v>291</v>
      </c>
    </row>
    <row r="38" spans="1:11">
      <c r="A38" s="138">
        <v>27</v>
      </c>
      <c r="B38" s="198" t="s">
        <v>248</v>
      </c>
      <c r="C38" s="309" t="s">
        <v>228</v>
      </c>
      <c r="D38" s="310"/>
      <c r="E38" s="311"/>
      <c r="F38" s="111">
        <v>0</v>
      </c>
      <c r="G38" s="139" t="s">
        <v>191</v>
      </c>
      <c r="H38" s="113">
        <v>0</v>
      </c>
      <c r="I38" s="114" t="s">
        <v>249</v>
      </c>
      <c r="J38" s="115" t="s">
        <v>250</v>
      </c>
    </row>
    <row r="39" spans="1:11">
      <c r="A39" s="199">
        <v>28</v>
      </c>
      <c r="B39" s="200" t="s">
        <v>317</v>
      </c>
      <c r="C39" s="201" t="s">
        <v>318</v>
      </c>
      <c r="D39" s="202"/>
      <c r="E39" s="203"/>
      <c r="F39" s="194">
        <v>2383</v>
      </c>
      <c r="G39" s="204"/>
      <c r="H39" s="195">
        <v>538516</v>
      </c>
      <c r="I39" s="205" t="s">
        <v>319</v>
      </c>
      <c r="J39" s="115"/>
      <c r="K39" s="185" t="s">
        <v>320</v>
      </c>
    </row>
    <row r="40" spans="1:11">
      <c r="A40" s="199">
        <v>29</v>
      </c>
      <c r="B40" s="200" t="s">
        <v>321</v>
      </c>
      <c r="C40" s="206" t="s">
        <v>322</v>
      </c>
      <c r="D40" s="202"/>
      <c r="E40" s="203"/>
      <c r="F40" s="194">
        <v>9531</v>
      </c>
      <c r="G40" s="204"/>
      <c r="H40" s="195">
        <v>114375</v>
      </c>
      <c r="I40" s="205" t="s">
        <v>323</v>
      </c>
      <c r="J40" s="115"/>
    </row>
    <row r="41" spans="1:11">
      <c r="A41" s="199">
        <v>30</v>
      </c>
      <c r="B41" s="200" t="s">
        <v>324</v>
      </c>
      <c r="C41" s="207"/>
      <c r="D41" s="202"/>
      <c r="E41" s="203"/>
      <c r="F41" s="194"/>
      <c r="G41" s="204"/>
      <c r="H41" s="195"/>
      <c r="I41" s="205"/>
      <c r="J41" s="115"/>
    </row>
    <row r="42" spans="1:11">
      <c r="A42" s="199"/>
      <c r="B42" s="200" t="s">
        <v>325</v>
      </c>
      <c r="C42" s="206"/>
      <c r="D42" s="202"/>
      <c r="E42" s="203"/>
      <c r="F42" s="194">
        <v>1</v>
      </c>
      <c r="G42" s="204" t="s">
        <v>326</v>
      </c>
      <c r="H42" s="195">
        <v>90000</v>
      </c>
      <c r="I42" s="205"/>
      <c r="J42" s="115"/>
      <c r="K42" s="185" t="s">
        <v>320</v>
      </c>
    </row>
    <row r="43" spans="1:11">
      <c r="A43" s="199"/>
      <c r="B43" s="200" t="s">
        <v>327</v>
      </c>
      <c r="C43" s="206"/>
      <c r="D43" s="202"/>
      <c r="E43" s="203"/>
      <c r="F43" s="194">
        <v>1</v>
      </c>
      <c r="G43" s="204" t="s">
        <v>326</v>
      </c>
      <c r="H43" s="195">
        <v>30000</v>
      </c>
      <c r="I43" s="205"/>
      <c r="J43" s="115"/>
      <c r="K43" s="185" t="s">
        <v>320</v>
      </c>
    </row>
    <row r="44" spans="1:11">
      <c r="A44" s="199"/>
      <c r="B44" s="200" t="s">
        <v>328</v>
      </c>
      <c r="C44" s="206"/>
      <c r="D44" s="202"/>
      <c r="E44" s="203"/>
      <c r="F44" s="208">
        <v>4766</v>
      </c>
      <c r="G44" s="209" t="s">
        <v>191</v>
      </c>
      <c r="H44" s="210">
        <v>114375</v>
      </c>
      <c r="I44" s="211" t="s">
        <v>329</v>
      </c>
      <c r="J44" s="115" t="s">
        <v>330</v>
      </c>
      <c r="K44" s="185" t="s">
        <v>320</v>
      </c>
    </row>
    <row r="45" spans="1:11">
      <c r="A45" s="199"/>
      <c r="B45" s="200" t="s">
        <v>331</v>
      </c>
      <c r="C45" s="206"/>
      <c r="D45" s="202"/>
      <c r="E45" s="203"/>
      <c r="F45" s="208">
        <v>41175</v>
      </c>
      <c r="G45" s="209" t="s">
        <v>191</v>
      </c>
      <c r="H45" s="210">
        <v>41175</v>
      </c>
      <c r="I45" s="211" t="s">
        <v>332</v>
      </c>
      <c r="J45" s="115" t="s">
        <v>333</v>
      </c>
      <c r="K45" s="185" t="s">
        <v>320</v>
      </c>
    </row>
    <row r="46" spans="1:11">
      <c r="A46" s="199"/>
      <c r="B46" s="200" t="s">
        <v>334</v>
      </c>
      <c r="C46" s="206"/>
      <c r="D46" s="202"/>
      <c r="E46" s="203"/>
      <c r="F46" s="208">
        <v>41175</v>
      </c>
      <c r="G46" s="209" t="s">
        <v>191</v>
      </c>
      <c r="H46" s="210">
        <v>41175</v>
      </c>
      <c r="I46" s="211" t="s">
        <v>332</v>
      </c>
      <c r="J46" s="115" t="s">
        <v>333</v>
      </c>
      <c r="K46" s="185" t="s">
        <v>320</v>
      </c>
    </row>
    <row r="47" spans="1:11">
      <c r="A47" s="199"/>
      <c r="B47" s="200" t="s">
        <v>335</v>
      </c>
      <c r="C47" s="206"/>
      <c r="D47" s="202"/>
      <c r="E47" s="203"/>
      <c r="F47" s="194">
        <v>1</v>
      </c>
      <c r="G47" s="204" t="s">
        <v>326</v>
      </c>
      <c r="H47" s="195">
        <v>60000</v>
      </c>
      <c r="I47" s="211"/>
      <c r="J47" s="115"/>
      <c r="K47" s="185" t="s">
        <v>320</v>
      </c>
    </row>
    <row r="48" spans="1:11">
      <c r="A48" s="199"/>
      <c r="B48" s="200" t="s">
        <v>336</v>
      </c>
      <c r="C48" s="206"/>
      <c r="D48" s="202"/>
      <c r="E48" s="203"/>
      <c r="F48" s="194">
        <v>1</v>
      </c>
      <c r="G48" s="204" t="s">
        <v>326</v>
      </c>
      <c r="H48" s="195">
        <v>24000</v>
      </c>
      <c r="I48" s="211"/>
      <c r="J48" s="115"/>
      <c r="K48" s="185" t="s">
        <v>320</v>
      </c>
    </row>
    <row r="49" spans="1:11">
      <c r="A49" s="199"/>
      <c r="B49" s="200" t="s">
        <v>337</v>
      </c>
      <c r="C49" s="206"/>
      <c r="D49" s="202"/>
      <c r="E49" s="203"/>
      <c r="F49" s="194">
        <v>1</v>
      </c>
      <c r="G49" s="204" t="s">
        <v>326</v>
      </c>
      <c r="H49" s="195">
        <v>120000</v>
      </c>
      <c r="I49" s="211"/>
      <c r="J49" s="115"/>
      <c r="K49" s="185" t="s">
        <v>320</v>
      </c>
    </row>
    <row r="50" spans="1:11">
      <c r="A50" s="199"/>
      <c r="B50" s="200"/>
      <c r="C50" s="206"/>
      <c r="D50" s="202"/>
      <c r="E50" s="203"/>
      <c r="F50" s="194"/>
      <c r="G50" s="204"/>
      <c r="H50" s="195"/>
      <c r="I50" s="211"/>
      <c r="J50" s="115"/>
    </row>
    <row r="51" spans="1:11">
      <c r="A51" s="134"/>
      <c r="B51" s="212"/>
      <c r="C51" s="176"/>
      <c r="D51" s="177"/>
      <c r="E51" s="178"/>
      <c r="F51" s="111"/>
      <c r="G51" s="213"/>
      <c r="H51" s="113"/>
      <c r="I51" s="114"/>
      <c r="J51" s="115"/>
    </row>
    <row r="52" spans="1:11">
      <c r="A52" s="315" t="s">
        <v>251</v>
      </c>
      <c r="B52" s="316"/>
      <c r="C52" s="316"/>
      <c r="D52" s="316"/>
      <c r="E52" s="316"/>
      <c r="F52" s="316"/>
      <c r="G52" s="316"/>
      <c r="H52" s="214">
        <f>SUM(H8:H51)</f>
        <v>1731908.6333333333</v>
      </c>
      <c r="I52" s="93"/>
      <c r="J52" s="89" t="s">
        <v>252</v>
      </c>
    </row>
    <row r="53" spans="1:11">
      <c r="A53" s="46"/>
      <c r="B53" s="46"/>
      <c r="C53" s="46"/>
      <c r="D53" s="46"/>
      <c r="E53" s="46"/>
      <c r="F53" s="141"/>
      <c r="G53" s="142"/>
      <c r="H53" s="52"/>
      <c r="I53" s="46"/>
      <c r="J53" s="46"/>
    </row>
    <row r="54" spans="1:11">
      <c r="A54" s="302" t="s">
        <v>253</v>
      </c>
      <c r="B54" s="303"/>
      <c r="C54" s="215">
        <f>H2</f>
        <v>30500</v>
      </c>
      <c r="D54" s="144" t="s">
        <v>338</v>
      </c>
      <c r="E54" s="216">
        <v>226</v>
      </c>
      <c r="F54" s="146"/>
      <c r="G54" s="182"/>
      <c r="H54" s="188">
        <f>C54*E54</f>
        <v>6893000</v>
      </c>
      <c r="I54" s="93" t="s">
        <v>255</v>
      </c>
      <c r="J54" s="89"/>
    </row>
    <row r="55" spans="1:11" ht="27.75" customHeight="1">
      <c r="A55" s="304" t="s">
        <v>256</v>
      </c>
      <c r="B55" s="305"/>
      <c r="C55" s="217">
        <f>H52</f>
        <v>1731908.6333333333</v>
      </c>
      <c r="D55" s="148" t="s">
        <v>339</v>
      </c>
      <c r="E55" s="218" t="s">
        <v>340</v>
      </c>
      <c r="F55" s="150"/>
      <c r="G55" s="151"/>
      <c r="H55" s="219">
        <f>H52/234</f>
        <v>7401.3189458689458</v>
      </c>
      <c r="I55" s="153" t="s">
        <v>259</v>
      </c>
      <c r="J55" s="154"/>
    </row>
    <row r="56" spans="1:11" ht="14.25">
      <c r="A56" s="306" t="s">
        <v>260</v>
      </c>
      <c r="B56" s="307"/>
      <c r="C56" s="220">
        <f>H52</f>
        <v>1731908.6333333333</v>
      </c>
      <c r="D56" s="221" t="s">
        <v>339</v>
      </c>
      <c r="E56" s="222">
        <f>H54</f>
        <v>6893000</v>
      </c>
      <c r="F56" s="223"/>
      <c r="G56" s="224"/>
      <c r="H56" s="225">
        <f>H52/H54</f>
        <v>0.25125614874993957</v>
      </c>
      <c r="I56" s="161" t="s">
        <v>261</v>
      </c>
      <c r="J56" s="162" t="s">
        <v>262</v>
      </c>
    </row>
    <row r="58" spans="1:11">
      <c r="B58" t="s">
        <v>263</v>
      </c>
    </row>
    <row r="61" spans="1:11">
      <c r="C61" t="s">
        <v>341</v>
      </c>
      <c r="E61">
        <v>226</v>
      </c>
      <c r="H61" s="226">
        <v>2802400</v>
      </c>
    </row>
    <row r="62" spans="1:11">
      <c r="C62" t="s">
        <v>342</v>
      </c>
      <c r="H62" s="226">
        <v>1101570</v>
      </c>
    </row>
    <row r="64" spans="1:11">
      <c r="C64" t="s">
        <v>343</v>
      </c>
    </row>
  </sheetData>
  <mergeCells count="33">
    <mergeCell ref="C15:E15"/>
    <mergeCell ref="C2:G2"/>
    <mergeCell ref="C5:I5"/>
    <mergeCell ref="C6:E6"/>
    <mergeCell ref="C7:E7"/>
    <mergeCell ref="C8:E8"/>
    <mergeCell ref="C9:E9"/>
    <mergeCell ref="C10:E10"/>
    <mergeCell ref="C11:E11"/>
    <mergeCell ref="C12:E12"/>
    <mergeCell ref="C13:E13"/>
    <mergeCell ref="C14:E14"/>
    <mergeCell ref="C29:E29"/>
    <mergeCell ref="C17:E17"/>
    <mergeCell ref="C18:E18"/>
    <mergeCell ref="C19:E19"/>
    <mergeCell ref="C20:E20"/>
    <mergeCell ref="C21:E21"/>
    <mergeCell ref="C22:E22"/>
    <mergeCell ref="C23:E23"/>
    <mergeCell ref="C24:E24"/>
    <mergeCell ref="C25:E25"/>
    <mergeCell ref="C26:E26"/>
    <mergeCell ref="C28:E28"/>
    <mergeCell ref="A54:B54"/>
    <mergeCell ref="A55:B55"/>
    <mergeCell ref="A56:B56"/>
    <mergeCell ref="C34:E34"/>
    <mergeCell ref="C35:E35"/>
    <mergeCell ref="C36:E36"/>
    <mergeCell ref="C37:E37"/>
    <mergeCell ref="C38:E38"/>
    <mergeCell ref="A52:G52"/>
  </mergeCells>
  <phoneticPr fontId="18"/>
  <pageMargins left="0.7" right="0.7" top="0.54" bottom="0.26" header="0.3" footer="0.19"/>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見積条件</vt:lpstr>
      <vt:lpstr>内訳明細 </vt:lpstr>
      <vt:lpstr>機械損料</vt:lpstr>
      <vt:lpstr>社会保険料 </vt:lpstr>
      <vt:lpstr>R7保険料率</vt:lpstr>
      <vt:lpstr>労務費</vt:lpstr>
      <vt:lpstr>安全衛生費</vt:lpstr>
      <vt:lpstr>管理費 </vt:lpstr>
      <vt:lpstr>（参考）理事提出安全衛生経費</vt:lpstr>
    </vt:vector>
  </TitlesOfParts>
  <Company>jccca</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user01</cp:lastModifiedBy>
  <cp:revision/>
  <cp:lastPrinted>2025-11-27T06:23:58Z</cp:lastPrinted>
  <dcterms:created xsi:type="dcterms:W3CDTF">2012-07-27T05:20:07Z</dcterms:created>
  <dcterms:modified xsi:type="dcterms:W3CDTF">2025-12-08T02:08:45Z</dcterms:modified>
</cp:coreProperties>
</file>